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cio\Excel\Utilitat\"/>
    </mc:Choice>
  </mc:AlternateContent>
  <xr:revisionPtr revIDLastSave="0" documentId="13_ncr:1_{F7A03567-5659-4813-A3DB-DE4E797B6502}" xr6:coauthVersionLast="45" xr6:coauthVersionMax="45" xr10:uidLastSave="{00000000-0000-0000-0000-000000000000}"/>
  <bookViews>
    <workbookView xWindow="-108" yWindow="-108" windowWidth="23256" windowHeight="12576" firstSheet="12" activeTab="18" xr2:uid="{00000000-000D-0000-FFFF-FFFF00000000}"/>
  </bookViews>
  <sheets>
    <sheet name="Esquemes Automàtics" sheetId="1" r:id="rId1"/>
    <sheet name="Esquemes MANUALS" sheetId="2" r:id="rId2"/>
    <sheet name="Subtotals" sheetId="3" r:id="rId3"/>
    <sheet name="Funcions matemàtiques" sheetId="8" r:id="rId4"/>
    <sheet name="Funció SI" sheetId="14" r:id="rId5"/>
    <sheet name="Funció SI niada" sheetId="15" r:id="rId6"/>
    <sheet name="Sumar SI + TEXT" sheetId="16" r:id="rId7"/>
    <sheet name="Funcions Dates +" sheetId="20" r:id="rId8"/>
    <sheet name="Stock" sheetId="5" r:id="rId9"/>
    <sheet name="Factura" sheetId="7" r:id="rId10"/>
    <sheet name="Funcions Cerca-Control" sheetId="21" r:id="rId11"/>
    <sheet name="Llibres" sheetId="9" r:id="rId12"/>
    <sheet name="Preu" sheetId="11" r:id="rId13"/>
    <sheet name="Escenaris" sheetId="12" r:id="rId14"/>
    <sheet name="Taula Dades" sheetId="13" r:id="rId15"/>
    <sheet name="Taules dinamiques" sheetId="17" r:id="rId16"/>
    <sheet name="Gràfics dinàmics" sheetId="18" r:id="rId17"/>
    <sheet name="Taules dinamiques 2" sheetId="19" r:id="rId18"/>
    <sheet name="Varis BUSCARV" sheetId="22" r:id="rId19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" i="22" l="1"/>
  <c r="Q31" i="22"/>
  <c r="J31" i="22"/>
  <c r="I31" i="22"/>
  <c r="H31" i="22"/>
  <c r="G31" i="22"/>
  <c r="R30" i="22"/>
  <c r="Q30" i="22"/>
  <c r="J30" i="22"/>
  <c r="I30" i="22"/>
  <c r="H30" i="22"/>
  <c r="G30" i="22"/>
  <c r="R29" i="22"/>
  <c r="Q29" i="22"/>
  <c r="J29" i="22"/>
  <c r="I29" i="22"/>
  <c r="H29" i="22"/>
  <c r="G29" i="22"/>
  <c r="R28" i="22"/>
  <c r="Q28" i="22"/>
  <c r="J28" i="22"/>
  <c r="I28" i="22"/>
  <c r="H28" i="22"/>
  <c r="G28" i="22"/>
  <c r="R27" i="22"/>
  <c r="Q27" i="22"/>
  <c r="J27" i="22"/>
  <c r="I27" i="22"/>
  <c r="H27" i="22"/>
  <c r="G27" i="22"/>
  <c r="R26" i="22"/>
  <c r="Q26" i="22"/>
  <c r="J26" i="22"/>
  <c r="I26" i="22"/>
  <c r="H26" i="22"/>
  <c r="G26" i="22"/>
  <c r="R25" i="22"/>
  <c r="Q25" i="22"/>
  <c r="J25" i="22"/>
  <c r="I25" i="22"/>
  <c r="H25" i="22"/>
  <c r="G25" i="22"/>
  <c r="R24" i="22"/>
  <c r="Q24" i="22"/>
  <c r="J24" i="22"/>
  <c r="I24" i="22"/>
  <c r="H24" i="22"/>
  <c r="G24" i="22"/>
  <c r="R23" i="22"/>
  <c r="Q23" i="22"/>
  <c r="J23" i="22"/>
  <c r="I23" i="22"/>
  <c r="H23" i="22"/>
  <c r="G23" i="22"/>
  <c r="R22" i="22"/>
  <c r="Q22" i="22"/>
  <c r="J22" i="22"/>
  <c r="I22" i="22"/>
  <c r="H22" i="22"/>
  <c r="G22" i="22"/>
  <c r="R21" i="22"/>
  <c r="Q21" i="22"/>
  <c r="J21" i="22"/>
  <c r="I21" i="22"/>
  <c r="H21" i="22"/>
  <c r="G21" i="22"/>
  <c r="R20" i="22"/>
  <c r="Q20" i="22"/>
  <c r="J20" i="22"/>
  <c r="I20" i="22"/>
  <c r="H20" i="22"/>
  <c r="G20" i="22"/>
  <c r="R19" i="22"/>
  <c r="Q19" i="22"/>
  <c r="J19" i="22"/>
  <c r="I19" i="22"/>
  <c r="H19" i="22"/>
  <c r="G19" i="22"/>
  <c r="R18" i="22"/>
  <c r="Q18" i="22"/>
  <c r="J18" i="22"/>
  <c r="I18" i="22"/>
  <c r="H18" i="22"/>
  <c r="G18" i="22"/>
  <c r="R17" i="22"/>
  <c r="Q17" i="22"/>
  <c r="J17" i="22"/>
  <c r="I17" i="22"/>
  <c r="H17" i="22"/>
  <c r="G17" i="22"/>
  <c r="R16" i="22"/>
  <c r="Q16" i="22"/>
  <c r="J16" i="22"/>
  <c r="I16" i="22"/>
  <c r="H16" i="22"/>
  <c r="G16" i="22"/>
  <c r="R15" i="22"/>
  <c r="Q15" i="22"/>
  <c r="J15" i="22"/>
  <c r="I15" i="22"/>
  <c r="H15" i="22"/>
  <c r="G15" i="22"/>
  <c r="R14" i="22"/>
  <c r="Q14" i="22"/>
  <c r="J14" i="22"/>
  <c r="I14" i="22"/>
  <c r="H14" i="22"/>
  <c r="G14" i="22"/>
  <c r="R13" i="22"/>
  <c r="Q13" i="22"/>
  <c r="J13" i="22"/>
  <c r="I13" i="22"/>
  <c r="H13" i="22"/>
  <c r="G13" i="22"/>
  <c r="R12" i="22"/>
  <c r="Q12" i="22"/>
  <c r="J12" i="22"/>
  <c r="I12" i="22"/>
  <c r="H12" i="22"/>
  <c r="G12" i="22"/>
  <c r="R11" i="22"/>
  <c r="Q11" i="22"/>
  <c r="J11" i="22"/>
  <c r="I11" i="22"/>
  <c r="H11" i="22"/>
  <c r="G11" i="22"/>
  <c r="R10" i="22"/>
  <c r="Q10" i="22"/>
  <c r="J10" i="22"/>
  <c r="I10" i="22"/>
  <c r="H10" i="22"/>
  <c r="G10" i="22"/>
  <c r="R9" i="22"/>
  <c r="Q9" i="22"/>
  <c r="J9" i="22"/>
  <c r="I9" i="22"/>
  <c r="H9" i="22"/>
  <c r="G9" i="22"/>
  <c r="R8" i="22"/>
  <c r="Q8" i="22"/>
  <c r="J8" i="22"/>
  <c r="I8" i="22"/>
  <c r="H8" i="22"/>
  <c r="G8" i="22"/>
  <c r="R7" i="22"/>
  <c r="Q7" i="22"/>
  <c r="J7" i="22"/>
  <c r="I7" i="22"/>
  <c r="H7" i="22"/>
  <c r="G7" i="22"/>
  <c r="R6" i="22"/>
  <c r="Q6" i="22"/>
  <c r="J6" i="22"/>
  <c r="I6" i="22"/>
  <c r="H6" i="22"/>
  <c r="G6" i="22"/>
  <c r="R5" i="22"/>
  <c r="Q5" i="22"/>
  <c r="J5" i="22"/>
  <c r="I5" i="22"/>
  <c r="H5" i="22"/>
  <c r="G5" i="22"/>
  <c r="R4" i="22"/>
  <c r="Q4" i="22"/>
  <c r="J4" i="22"/>
  <c r="I4" i="22"/>
  <c r="H4" i="22"/>
  <c r="G4" i="22"/>
  <c r="R3" i="22"/>
  <c r="Q3" i="22"/>
  <c r="J3" i="22"/>
  <c r="I3" i="22"/>
  <c r="H3" i="22"/>
  <c r="G3" i="22"/>
  <c r="D6" i="21" l="1"/>
  <c r="D5" i="21"/>
  <c r="L4" i="20" l="1"/>
  <c r="L3" i="20"/>
  <c r="I5" i="20" l="1"/>
  <c r="I4" i="20"/>
  <c r="I3" i="20"/>
  <c r="G6" i="20"/>
  <c r="G3" i="20"/>
  <c r="G7" i="20"/>
  <c r="G4" i="20"/>
  <c r="E3" i="20"/>
  <c r="C5" i="20"/>
  <c r="C4" i="20"/>
  <c r="C3" i="20"/>
  <c r="D20" i="18" l="1"/>
  <c r="E20" i="18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" i="18"/>
  <c r="C20" i="18" l="1"/>
  <c r="F12" i="17"/>
  <c r="C3" i="15" l="1"/>
  <c r="C4" i="15" s="1"/>
  <c r="C5" i="15" s="1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D3" i="14"/>
  <c r="D4" i="14" s="1"/>
  <c r="D5" i="14" s="1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B5" i="13"/>
  <c r="B8" i="12" l="1"/>
  <c r="F46" i="2" l="1"/>
  <c r="G5" i="2" s="1"/>
  <c r="E11" i="1"/>
  <c r="F11" i="1"/>
  <c r="G11" i="1"/>
  <c r="H11" i="1"/>
  <c r="I11" i="1"/>
  <c r="J11" i="1"/>
  <c r="K11" i="1"/>
  <c r="L11" i="1"/>
  <c r="M11" i="1"/>
  <c r="N11" i="1"/>
  <c r="O11" i="1"/>
  <c r="D11" i="1"/>
  <c r="P7" i="1"/>
  <c r="P8" i="1"/>
  <c r="P9" i="1"/>
  <c r="P10" i="1"/>
  <c r="P6" i="1"/>
  <c r="G28" i="2" l="1"/>
  <c r="G20" i="2"/>
  <c r="G35" i="2"/>
  <c r="G42" i="2"/>
  <c r="G34" i="2"/>
  <c r="G26" i="2"/>
  <c r="G18" i="2"/>
  <c r="G10" i="2"/>
  <c r="G36" i="2"/>
  <c r="G4" i="2"/>
  <c r="G27" i="2"/>
  <c r="G11" i="2"/>
  <c r="G33" i="2"/>
  <c r="G9" i="2"/>
  <c r="G40" i="2"/>
  <c r="G32" i="2"/>
  <c r="G24" i="2"/>
  <c r="G16" i="2"/>
  <c r="G8" i="2"/>
  <c r="G44" i="2"/>
  <c r="G12" i="2"/>
  <c r="G43" i="2"/>
  <c r="G19" i="2"/>
  <c r="G41" i="2"/>
  <c r="G25" i="2"/>
  <c r="G17" i="2"/>
  <c r="G39" i="2"/>
  <c r="G31" i="2"/>
  <c r="G23" i="2"/>
  <c r="G15" i="2"/>
  <c r="G7" i="2"/>
  <c r="G6" i="2"/>
  <c r="G38" i="2"/>
  <c r="G30" i="2"/>
  <c r="G22" i="2"/>
  <c r="G14" i="2"/>
  <c r="G45" i="2"/>
  <c r="G37" i="2"/>
  <c r="G29" i="2"/>
  <c r="G21" i="2"/>
  <c r="G13" i="2"/>
  <c r="P11" i="1"/>
  <c r="G46" i="2" l="1"/>
</calcChain>
</file>

<file path=xl/sharedStrings.xml><?xml version="1.0" encoding="utf-8"?>
<sst xmlns="http://schemas.openxmlformats.org/spreadsheetml/2006/main" count="728" uniqueCount="381">
  <si>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</si>
  <si>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</si>
  <si>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</si>
  <si>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</si>
  <si>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</si>
  <si>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</si>
  <si>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</si>
  <si>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</si>
  <si>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</si>
  <si>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</si>
  <si>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</si>
  <si>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</si>
  <si>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Aigua</t>
  </si>
  <si>
    <t>Gas</t>
  </si>
  <si>
    <t>Llum</t>
  </si>
  <si>
    <t>Internet</t>
  </si>
  <si>
    <t>Lloguer</t>
  </si>
  <si>
    <t>Total</t>
  </si>
  <si>
    <t>Total Anual</t>
  </si>
  <si>
    <t>Total Mensual</t>
  </si>
  <si>
    <t>Despeses 2019</t>
  </si>
  <si>
    <t>Població</t>
  </si>
  <si>
    <t>Capital</t>
  </si>
  <si>
    <t>Habitants</t>
  </si>
  <si>
    <t>%</t>
  </si>
  <si>
    <t>Comarca</t>
  </si>
  <si>
    <t>Alta Ribagorça</t>
  </si>
  <si>
    <t>Pallars Sobirà</t>
  </si>
  <si>
    <t>Sort</t>
  </si>
  <si>
    <t>Pallars Jussà</t>
  </si>
  <si>
    <t>Tremp</t>
  </si>
  <si>
    <t>Cerdanya</t>
  </si>
  <si>
    <t>Puigcerdà</t>
  </si>
  <si>
    <t>Berguedà</t>
  </si>
  <si>
    <t>Berga</t>
  </si>
  <si>
    <t>Solsonès</t>
  </si>
  <si>
    <t>Solsona</t>
  </si>
  <si>
    <t>Ripollès</t>
  </si>
  <si>
    <t>Ripoll</t>
  </si>
  <si>
    <t>Olot</t>
  </si>
  <si>
    <t>Alt Empordà</t>
  </si>
  <si>
    <t>Figueres</t>
  </si>
  <si>
    <t>Maresme</t>
  </si>
  <si>
    <t>Mataró</t>
  </si>
  <si>
    <t>Barcelonès</t>
  </si>
  <si>
    <t>Barcelona</t>
  </si>
  <si>
    <t>Baix Llobregat</t>
  </si>
  <si>
    <t>Vilanova i la Geltrú</t>
  </si>
  <si>
    <t>Baix Penedès</t>
  </si>
  <si>
    <t>Tarragonès</t>
  </si>
  <si>
    <t>Tarragona</t>
  </si>
  <si>
    <t>Baix Camp</t>
  </si>
  <si>
    <t>Reus</t>
  </si>
  <si>
    <t>Baix Ebre</t>
  </si>
  <si>
    <t>Tortosa</t>
  </si>
  <si>
    <t>Amposta</t>
  </si>
  <si>
    <t>Banyoles</t>
  </si>
  <si>
    <t>Gironès</t>
  </si>
  <si>
    <t>Girona</t>
  </si>
  <si>
    <t>Vallès Oriental</t>
  </si>
  <si>
    <t>Granollers</t>
  </si>
  <si>
    <t>Vallès Occidental</t>
  </si>
  <si>
    <t>Alt Camp</t>
  </si>
  <si>
    <t>Valls</t>
  </si>
  <si>
    <t>Alt Penedès</t>
  </si>
  <si>
    <t>Vilafranca del Penedès</t>
  </si>
  <si>
    <t>Noguera</t>
  </si>
  <si>
    <t>Balaguer</t>
  </si>
  <si>
    <t>Segrià</t>
  </si>
  <si>
    <t>Lleida</t>
  </si>
  <si>
    <t>Mollerussa</t>
  </si>
  <si>
    <t>Urgell</t>
  </si>
  <si>
    <t>Tàrrega</t>
  </si>
  <si>
    <t>Segarra</t>
  </si>
  <si>
    <t>Cervera</t>
  </si>
  <si>
    <t>Igualada</t>
  </si>
  <si>
    <t>Garrigues</t>
  </si>
  <si>
    <t>Conca de Barberà</t>
  </si>
  <si>
    <t>Montblanc</t>
  </si>
  <si>
    <t>Bages</t>
  </si>
  <si>
    <t>Manresa</t>
  </si>
  <si>
    <t>Osona</t>
  </si>
  <si>
    <t>Vic</t>
  </si>
  <si>
    <t>Terra Alta</t>
  </si>
  <si>
    <t>Gandesa</t>
  </si>
  <si>
    <t>Priorat</t>
  </si>
  <si>
    <t>Falset</t>
  </si>
  <si>
    <t>Alt Urgell</t>
  </si>
  <si>
    <t>Seu d'Urgell, la</t>
  </si>
  <si>
    <t>Pont de Suert, el</t>
  </si>
  <si>
    <t>Anoia</t>
  </si>
  <si>
    <t>Aran</t>
  </si>
  <si>
    <t>Vielha e Mijaran</t>
  </si>
  <si>
    <t>Baix Empordà</t>
  </si>
  <si>
    <t>Bisbal d'Empordà, la</t>
  </si>
  <si>
    <t>St. Feliu de Llobregat</t>
  </si>
  <si>
    <t>Vendrell, el</t>
  </si>
  <si>
    <t>Garraf</t>
  </si>
  <si>
    <t>Borges Blanques, les</t>
  </si>
  <si>
    <t>Garrotxa</t>
  </si>
  <si>
    <t>Moianès</t>
  </si>
  <si>
    <t>Moià</t>
  </si>
  <si>
    <t>Montsià</t>
  </si>
  <si>
    <t>Pla d'Urgell</t>
  </si>
  <si>
    <t>Pla de l'Estany</t>
  </si>
  <si>
    <t>Ribera d'Ebre</t>
  </si>
  <si>
    <t>Móra d'Ebre</t>
  </si>
  <si>
    <t>Selva</t>
  </si>
  <si>
    <t>Sta. Coloma de Farners</t>
  </si>
  <si>
    <t>Sabadell i Terrassa</t>
  </si>
  <si>
    <t>Curs</t>
  </si>
  <si>
    <t>Matrícula</t>
  </si>
  <si>
    <t>Alumne</t>
  </si>
  <si>
    <t>Excel basic</t>
  </si>
  <si>
    <t>PowerPoint</t>
  </si>
  <si>
    <t>Excel avançat</t>
  </si>
  <si>
    <t>Word</t>
  </si>
  <si>
    <t>Project</t>
  </si>
  <si>
    <t>Geni Romero Alfaro</t>
  </si>
  <si>
    <t>Norma Luque Auca</t>
  </si>
  <si>
    <t>Alexandre Martinez Martinez</t>
  </si>
  <si>
    <t>Francesc Botijo Palmeral</t>
  </si>
  <si>
    <t>Anna Escalera Color</t>
  </si>
  <si>
    <t>Josep Elde Lamoto</t>
  </si>
  <si>
    <t>Ariel Escrit Castro</t>
  </si>
  <si>
    <t>Carles Primer Colomar</t>
  </si>
  <si>
    <t>Robert Vela Xica</t>
  </si>
  <si>
    <t>Mar Tingala Romero</t>
  </si>
  <si>
    <t>Lluna Alvarez Pujol</t>
  </si>
  <si>
    <t>Álvaro Ruin Pacheco</t>
  </si>
  <si>
    <t>Lluis Benítez Bonito</t>
  </si>
  <si>
    <t>Paula Vélez Flores</t>
  </si>
  <si>
    <t>Adrià Bonell Bolets</t>
  </si>
  <si>
    <t>Paula Gracia Cartagena</t>
  </si>
  <si>
    <t>Jordi Porta Gutiérrez</t>
  </si>
  <si>
    <t>Guillem esta Cadira</t>
  </si>
  <si>
    <t>Ines Font Iberes</t>
  </si>
  <si>
    <t>Llucià Dalmau Fuertes</t>
  </si>
  <si>
    <t>Àfrica Estévez Marcial</t>
  </si>
  <si>
    <t>Nom</t>
  </si>
  <si>
    <t>Sexe</t>
  </si>
  <si>
    <t>Edat</t>
  </si>
  <si>
    <t>H</t>
  </si>
  <si>
    <t>D</t>
  </si>
  <si>
    <t>Normal</t>
  </si>
  <si>
    <t>Específica</t>
  </si>
  <si>
    <t>CONTAR</t>
  </si>
  <si>
    <t>CONTARA</t>
  </si>
  <si>
    <t>MODA</t>
  </si>
  <si>
    <t>MAX</t>
  </si>
  <si>
    <t>MIN</t>
  </si>
  <si>
    <t>SUMA</t>
  </si>
  <si>
    <t>PROMEDIO</t>
  </si>
  <si>
    <t>PRODUCTO</t>
  </si>
  <si>
    <t>BDCONTAR</t>
  </si>
  <si>
    <t>BDMAX</t>
  </si>
  <si>
    <t>BDMIN</t>
  </si>
  <si>
    <t>BDSUMAR</t>
  </si>
  <si>
    <t>BDPROMEDIO</t>
  </si>
  <si>
    <t>Calificació</t>
  </si>
  <si>
    <t>Evaluació</t>
  </si>
  <si>
    <t>&lt;16</t>
  </si>
  <si>
    <t>&gt;24</t>
  </si>
  <si>
    <t>CODI</t>
  </si>
  <si>
    <t>DESCRIPCIÓ</t>
  </si>
  <si>
    <t>UNITAT</t>
  </si>
  <si>
    <t>COMERCIAL</t>
  </si>
  <si>
    <t>Mongetes</t>
  </si>
  <si>
    <t>Cigrons</t>
  </si>
  <si>
    <t>Llenties</t>
  </si>
  <si>
    <t>Olives verdes</t>
  </si>
  <si>
    <t>Olives Negres</t>
  </si>
  <si>
    <t>Pipes Girasol</t>
  </si>
  <si>
    <t>Farigola</t>
  </si>
  <si>
    <t>Pèsols</t>
  </si>
  <si>
    <t>Cacauets</t>
  </si>
  <si>
    <t>Pipes carbassa</t>
  </si>
  <si>
    <t>Romaní</t>
  </si>
  <si>
    <t>Sàlvia</t>
  </si>
  <si>
    <t>Kg</t>
  </si>
  <si>
    <t>Pot</t>
  </si>
  <si>
    <t>Bossa</t>
  </si>
  <si>
    <t>Manat</t>
  </si>
  <si>
    <t>PREU</t>
  </si>
  <si>
    <t>Quantitat</t>
  </si>
  <si>
    <t>Pre unitari</t>
  </si>
  <si>
    <t>Total producte</t>
  </si>
  <si>
    <t>FACTURA</t>
  </si>
  <si>
    <t>T. Brut</t>
  </si>
  <si>
    <t>Descompte</t>
  </si>
  <si>
    <t>I.V.A.</t>
  </si>
  <si>
    <t>Total productes</t>
  </si>
  <si>
    <t>21% I.V.A.</t>
  </si>
  <si>
    <t xml:space="preserve">Total  </t>
  </si>
  <si>
    <t>Descopmte de 10% si superes els 150€</t>
  </si>
  <si>
    <t>Clau</t>
  </si>
  <si>
    <t>Autor</t>
  </si>
  <si>
    <t>Preu</t>
  </si>
  <si>
    <t>Títol</t>
  </si>
  <si>
    <t>Visual Basic</t>
  </si>
  <si>
    <t>Java</t>
  </si>
  <si>
    <t>PHP</t>
  </si>
  <si>
    <t>Mantis</t>
  </si>
  <si>
    <t>SQL</t>
  </si>
  <si>
    <t>Pressupost viatge</t>
  </si>
  <si>
    <t>Dies</t>
  </si>
  <si>
    <t>Viatge</t>
  </si>
  <si>
    <t>Hotels</t>
  </si>
  <si>
    <t>Menjar</t>
  </si>
  <si>
    <t>Excursions</t>
  </si>
  <si>
    <t>Compres varies</t>
  </si>
  <si>
    <t>Menorca</t>
  </si>
  <si>
    <t xml:space="preserve"> </t>
  </si>
  <si>
    <t>TOTAL VIATGE</t>
  </si>
  <si>
    <t>Mesos</t>
  </si>
  <si>
    <t>Interès</t>
  </si>
  <si>
    <t>Import Préstec</t>
  </si>
  <si>
    <t>Quota mensual</t>
  </si>
  <si>
    <t>NOTA</t>
  </si>
  <si>
    <t>Resultat</t>
  </si>
  <si>
    <t>% Beca</t>
  </si>
  <si>
    <t>Lluna</t>
  </si>
  <si>
    <t>Àfrica</t>
  </si>
  <si>
    <t>Gullem</t>
  </si>
  <si>
    <t>Llucià</t>
  </si>
  <si>
    <t>Totals</t>
  </si>
  <si>
    <t>Data comanda</t>
  </si>
  <si>
    <t>Codi comanda</t>
  </si>
  <si>
    <t xml:space="preserve">Import </t>
  </si>
  <si>
    <t>Codi. Venedor</t>
  </si>
  <si>
    <t>País</t>
  </si>
  <si>
    <t>Andorra</t>
  </si>
  <si>
    <t>França</t>
  </si>
  <si>
    <t>Portugal</t>
  </si>
  <si>
    <t>Catalunya</t>
  </si>
  <si>
    <t>Lloc de naixença</t>
  </si>
  <si>
    <t>total</t>
  </si>
  <si>
    <t xml:space="preserve">Dones </t>
  </si>
  <si>
    <t>Homes</t>
  </si>
  <si>
    <t>TOTAL</t>
  </si>
  <si>
    <t>Feina</t>
  </si>
  <si>
    <t>Departament</t>
  </si>
  <si>
    <t>Sou</t>
  </si>
  <si>
    <t>Dies Baixa</t>
  </si>
  <si>
    <t>Dies vacances</t>
  </si>
  <si>
    <t>Codi Treballador</t>
  </si>
  <si>
    <t>Cognoms</t>
  </si>
  <si>
    <t>Alvarez Pujol</t>
  </si>
  <si>
    <t>Estévez Marcial</t>
  </si>
  <si>
    <t>Font Iberes</t>
  </si>
  <si>
    <t>Tingala Romero</t>
  </si>
  <si>
    <t>Dalmau Fuertes</t>
  </si>
  <si>
    <t>Gracia Cartagena</t>
  </si>
  <si>
    <t xml:space="preserve"> Vela Xica</t>
  </si>
  <si>
    <t>Bonell Bolets</t>
  </si>
  <si>
    <t>Porta Gutiérrez</t>
  </si>
  <si>
    <t>Elde Lamoto</t>
  </si>
  <si>
    <t>Primer Colomar</t>
  </si>
  <si>
    <t>Luque Auca</t>
  </si>
  <si>
    <t>Escrit Castro</t>
  </si>
  <si>
    <t>Escalera Color</t>
  </si>
  <si>
    <t>Vélez Flores</t>
  </si>
  <si>
    <t>Ruin Pacheco</t>
  </si>
  <si>
    <t>Benítez Bonito</t>
  </si>
  <si>
    <t>Romero Alfaro</t>
  </si>
  <si>
    <t>Botijo Palmeral</t>
  </si>
  <si>
    <t>Martinez Martinez</t>
  </si>
  <si>
    <t>Ines</t>
  </si>
  <si>
    <t>Mar</t>
  </si>
  <si>
    <t>Guillem</t>
  </si>
  <si>
    <t>Paula</t>
  </si>
  <si>
    <t>Robert</t>
  </si>
  <si>
    <t>Adrià</t>
  </si>
  <si>
    <t>Jordi</t>
  </si>
  <si>
    <t>Josep</t>
  </si>
  <si>
    <t>Carles</t>
  </si>
  <si>
    <t>Norma</t>
  </si>
  <si>
    <t>Ariel</t>
  </si>
  <si>
    <t>Anna</t>
  </si>
  <si>
    <t>Álvaro</t>
  </si>
  <si>
    <t>Lluis</t>
  </si>
  <si>
    <t>Geni</t>
  </si>
  <si>
    <t>Francesc</t>
  </si>
  <si>
    <t>Alexandre</t>
  </si>
  <si>
    <t>Aux. Admin. General</t>
  </si>
  <si>
    <t>Representant</t>
  </si>
  <si>
    <t>Ing. Software</t>
  </si>
  <si>
    <t>Responsable Producc.</t>
  </si>
  <si>
    <t>Investigador</t>
  </si>
  <si>
    <t>Gerència</t>
  </si>
  <si>
    <t>Data ingrés</t>
  </si>
  <si>
    <t>Aux. Comptable</t>
  </si>
  <si>
    <t>Comptable</t>
  </si>
  <si>
    <t>Aux. Administratiu</t>
  </si>
  <si>
    <t>Aux. Disseny</t>
  </si>
  <si>
    <t>Aux. Tècnic</t>
  </si>
  <si>
    <t>Cap</t>
  </si>
  <si>
    <t>Esp. Disseny</t>
  </si>
  <si>
    <t>Comptabilitat</t>
  </si>
  <si>
    <t>General</t>
  </si>
  <si>
    <t>Administració</t>
  </si>
  <si>
    <t>Producció</t>
  </si>
  <si>
    <t>I+D</t>
  </si>
  <si>
    <t>Administració i finances</t>
  </si>
  <si>
    <t>Comercial</t>
  </si>
  <si>
    <t>Planta</t>
  </si>
  <si>
    <t>Enginyeria</t>
  </si>
  <si>
    <t>Mercat</t>
  </si>
  <si>
    <t>Disseny</t>
  </si>
  <si>
    <t>Esta Cadira</t>
  </si>
  <si>
    <t>AVUI</t>
  </si>
  <si>
    <t>DIES</t>
  </si>
  <si>
    <t>SETMANA</t>
  </si>
  <si>
    <t>DIAS.LAB</t>
  </si>
  <si>
    <t>TEXTO</t>
  </si>
  <si>
    <t>COINCIDIR</t>
  </si>
  <si>
    <t>Qui busquem:</t>
  </si>
  <si>
    <t>On esta(Fila):</t>
  </si>
  <si>
    <t>Control d'error:</t>
  </si>
  <si>
    <t>SI.ERROR</t>
  </si>
  <si>
    <t xml:space="preserve">Tabla Bàsica Inicial </t>
  </si>
  <si>
    <r>
      <t xml:space="preserve">TEMAS DE </t>
    </r>
    <r>
      <rPr>
        <b/>
        <sz val="11"/>
        <color rgb="FFFF0000"/>
        <rFont val="Calibri"/>
        <family val="2"/>
        <scheme val="minor"/>
      </rPr>
      <t>BUSCARV</t>
    </r>
  </si>
  <si>
    <t>Tipus Producte (ORDENADO?)</t>
  </si>
  <si>
    <t>Descripció Tipus de Producte</t>
  </si>
  <si>
    <t>Per busqueda esquerra</t>
  </si>
  <si>
    <t>BUSCARV esquerra</t>
  </si>
  <si>
    <t>Productos</t>
  </si>
  <si>
    <t>Categories de Montajes</t>
  </si>
  <si>
    <t>Tipus Montajes</t>
  </si>
  <si>
    <t>Valor</t>
  </si>
  <si>
    <r>
      <rPr>
        <b/>
        <sz val="11"/>
        <rFont val="Calibri"/>
        <family val="2"/>
        <scheme val="minor"/>
      </rPr>
      <t xml:space="preserve">BUSCARV </t>
    </r>
    <r>
      <rPr>
        <b/>
        <sz val="11"/>
        <color rgb="FFFF0000"/>
        <rFont val="Calibri"/>
        <family val="2"/>
        <scheme val="minor"/>
      </rPr>
      <t xml:space="preserve">bàsic amb endreçament (APROXIMAD </t>
    </r>
    <r>
      <rPr>
        <b/>
        <sz val="11"/>
        <rFont val="Calibri"/>
        <family val="2"/>
        <scheme val="minor"/>
      </rPr>
      <t>no fer servir</t>
    </r>
    <r>
      <rPr>
        <b/>
        <sz val="11"/>
        <color rgb="FFFF0000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</si>
  <si>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BUSCARV</t>
    </r>
    <r>
      <rPr>
        <b/>
        <sz val="11"/>
        <color rgb="FFFF0000"/>
        <rFont val="Calibri"/>
        <family val="2"/>
        <scheme val="minor"/>
      </rPr>
      <t xml:space="preserve"> bàsic sense endreçament (</t>
    </r>
    <r>
      <rPr>
        <b/>
        <sz val="11"/>
        <rFont val="Calibri"/>
        <family val="2"/>
        <scheme val="minor"/>
      </rPr>
      <t>RECOMENAT</t>
    </r>
    <r>
      <rPr>
        <b/>
        <sz val="11"/>
        <color rgb="FFFF0000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</si>
  <si>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BUSCARV</t>
    </r>
    <r>
      <rPr>
        <b/>
        <sz val="11"/>
        <color rgb="FFFF0000"/>
        <rFont val="Calibri"/>
        <family val="2"/>
        <scheme val="minor"/>
      </rPr>
      <t xml:space="preserve"> bàsic sense endreçament i tractament error no trobat (</t>
    </r>
    <r>
      <rPr>
        <b/>
        <sz val="11"/>
        <rFont val="Calibri"/>
        <family val="2"/>
        <scheme val="minor"/>
      </rPr>
      <t>SI.ERROR</t>
    </r>
    <r>
      <rPr>
        <b/>
        <sz val="11"/>
        <color rgb="FFFF0000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</si>
  <si>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 xml:space="preserve">BUSCARV </t>
    </r>
    <r>
      <rPr>
        <b/>
        <sz val="11"/>
        <color rgb="FFFF0000"/>
        <rFont val="Calibri"/>
        <family val="2"/>
        <scheme val="minor"/>
      </rPr>
      <t>bàsic sense endreçar per capçaleres de columna (</t>
    </r>
    <r>
      <rPr>
        <b/>
        <sz val="11"/>
        <rFont val="Calibri"/>
        <family val="2"/>
        <scheme val="minor"/>
      </rPr>
      <t>COINCIDIR</t>
    </r>
    <r>
      <rPr>
        <b/>
        <sz val="11"/>
        <color rgb="FFFF0000"/>
        <rFont val="Calibri"/>
        <family val="2"/>
        <scheme val="minor"/>
      </rPr>
      <t>)</t>
    </r>
  </si>
  <si>
    <t>A</t>
  </si>
  <si>
    <t>Elemental</t>
  </si>
  <si>
    <r>
      <rPr>
        <b/>
        <sz val="11"/>
        <rFont val="Calibri"/>
        <family val="2"/>
        <scheme val="minor"/>
      </rPr>
      <t>BUSCARV</t>
    </r>
    <r>
      <rPr>
        <b/>
        <sz val="11"/>
        <color rgb="FFFF0000"/>
        <rFont val="Calibri"/>
        <family val="2"/>
        <scheme val="minor"/>
      </rPr>
      <t>recuperant dades esquerra (</t>
    </r>
    <r>
      <rPr>
        <b/>
        <sz val="11"/>
        <rFont val="Calibri"/>
        <family val="2"/>
        <scheme val="minor"/>
      </rPr>
      <t>TRIA</t>
    </r>
    <r>
      <rPr>
        <b/>
        <sz val="11"/>
        <color rgb="FFFF0000"/>
        <rFont val="Calibri"/>
        <family val="2"/>
        <scheme val="minor"/>
      </rPr>
      <t>)</t>
    </r>
  </si>
  <si>
    <t>Producto4</t>
  </si>
  <si>
    <t>NORMAL</t>
  </si>
  <si>
    <t>B</t>
  </si>
  <si>
    <t>Especial</t>
  </si>
  <si>
    <t>Producto5</t>
  </si>
  <si>
    <t>VIP</t>
  </si>
  <si>
    <t>C</t>
  </si>
  <si>
    <t>Producto6</t>
  </si>
  <si>
    <t>BASICO</t>
  </si>
  <si>
    <t>Critico</t>
  </si>
  <si>
    <t>Producto7</t>
  </si>
  <si>
    <t>F</t>
  </si>
  <si>
    <t>Proba</t>
  </si>
  <si>
    <t>Producto8</t>
  </si>
  <si>
    <t>E</t>
  </si>
  <si>
    <t>YYYYYY</t>
  </si>
  <si>
    <t>Producto9</t>
  </si>
  <si>
    <t>Producto10</t>
  </si>
  <si>
    <t>Producto11</t>
  </si>
  <si>
    <t>Producto12</t>
  </si>
  <si>
    <t>Producto13</t>
  </si>
  <si>
    <t>Producto14</t>
  </si>
  <si>
    <t>Producto15</t>
  </si>
  <si>
    <t>Producto16</t>
  </si>
  <si>
    <t>Producto17</t>
  </si>
  <si>
    <t>Producto18</t>
  </si>
  <si>
    <t>Producto19</t>
  </si>
  <si>
    <t>Producto20</t>
  </si>
  <si>
    <t>Producto21</t>
  </si>
  <si>
    <t>Producto22</t>
  </si>
  <si>
    <t>Producto23</t>
  </si>
  <si>
    <t>Producto24</t>
  </si>
  <si>
    <t>G</t>
  </si>
  <si>
    <t>Producto25</t>
  </si>
  <si>
    <t>Producto26</t>
  </si>
  <si>
    <t>Producto27</t>
  </si>
  <si>
    <t>Producto28</t>
  </si>
  <si>
    <t>Producto29</t>
  </si>
  <si>
    <t>Producto30</t>
  </si>
  <si>
    <t>Producto31</t>
  </si>
  <si>
    <t>Producto32</t>
  </si>
  <si>
    <t>Que busquem</t>
  </si>
  <si>
    <t>Exemples</t>
  </si>
  <si>
    <t>On busquem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</si>
</sst>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#,##0.00\ &quot;€&quot;"/>
    <numFmt numFmtId="165" formatCode="000"/>
    <numFmt numFmtId="166" formatCode="0.0%"/>
    <numFmt numFmtId="167" formatCode="0.0"/>
    <numFmt numFmtId="168" formatCode="0\ &quot;un.&quot;"/>
    <numFmt numFmtId="169" formatCode="0\ &quot;valor&quot;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SeatMetaNormal"/>
      <family val="2"/>
    </font>
    <font>
      <b/>
      <sz val="11"/>
      <color rgb="FF9C5700"/>
      <name val="Calibri"/>
      <family val="2"/>
      <scheme val="minor"/>
    </font>
    <font>
      <b/>
      <sz val="11"/>
      <color rgb="FF006100"/>
      <name val="SeatMetaNorm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100"/>
      <name val="SeatMetaNormal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medium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medium">
        <color rgb="FFB2B2B2"/>
      </bottom>
      <diagonal/>
    </border>
    <border>
      <left style="medium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medium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rgb="FFB2B2B2"/>
      </bottom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9" fillId="3" borderId="27" applyNumberFormat="0" applyFont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</cellStyleXfs>
  <cellXfs count="159">
    <xf numFmtId="0" fontId="0" fillId="0" borderId="0" xfId="0"/>
    <xf numFmtId="0" fontId="0" fillId="0" borderId="0" xfId="0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3" fontId="0" fillId="0" borderId="0" xfId="0" applyNumberFormat="1"/>
    <xf numFmtId="0" fontId="5" fillId="0" borderId="0" xfId="0" applyFont="1"/>
    <xf numFmtId="3" fontId="1" fillId="0" borderId="0" xfId="0" applyNumberFormat="1" applyFont="1"/>
    <xf numFmtId="10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2" borderId="19" xfId="1" applyFont="1" applyBorder="1" applyAlignment="1">
      <alignment horizontal="center" vertical="center"/>
    </xf>
    <xf numFmtId="0" fontId="8" fillId="2" borderId="20" xfId="1" applyFont="1" applyBorder="1" applyAlignment="1">
      <alignment horizontal="center" vertical="center"/>
    </xf>
    <xf numFmtId="0" fontId="8" fillId="2" borderId="21" xfId="1" applyFont="1" applyBorder="1" applyAlignment="1">
      <alignment horizontal="center" vertical="center"/>
    </xf>
    <xf numFmtId="0" fontId="8" fillId="2" borderId="22" xfId="1" applyFont="1" applyBorder="1" applyAlignment="1">
      <alignment horizontal="center" vertical="center"/>
    </xf>
    <xf numFmtId="0" fontId="8" fillId="2" borderId="23" xfId="1" applyFont="1" applyBorder="1" applyAlignment="1">
      <alignment horizontal="center" vertical="center"/>
    </xf>
    <xf numFmtId="0" fontId="8" fillId="2" borderId="24" xfId="1" applyFont="1" applyBorder="1" applyAlignment="1">
      <alignment horizontal="center" vertical="center"/>
    </xf>
    <xf numFmtId="165" fontId="0" fillId="0" borderId="31" xfId="0" applyNumberFormat="1" applyBorder="1"/>
    <xf numFmtId="0" fontId="0" fillId="0" borderId="27" xfId="0" applyBorder="1"/>
    <xf numFmtId="164" fontId="0" fillId="0" borderId="32" xfId="0" applyNumberFormat="1" applyBorder="1"/>
    <xf numFmtId="0" fontId="0" fillId="0" borderId="34" xfId="0" applyBorder="1"/>
    <xf numFmtId="164" fontId="0" fillId="0" borderId="35" xfId="0" applyNumberFormat="1" applyBorder="1"/>
    <xf numFmtId="0" fontId="0" fillId="0" borderId="37" xfId="0" applyBorder="1"/>
    <xf numFmtId="164" fontId="0" fillId="0" borderId="38" xfId="0" applyNumberFormat="1" applyBorder="1"/>
    <xf numFmtId="0" fontId="1" fillId="3" borderId="33" xfId="2" applyFont="1" applyBorder="1"/>
    <xf numFmtId="0" fontId="1" fillId="3" borderId="34" xfId="2" applyFont="1" applyBorder="1"/>
    <xf numFmtId="0" fontId="1" fillId="3" borderId="35" xfId="2" applyFont="1" applyBorder="1"/>
    <xf numFmtId="0" fontId="1" fillId="3" borderId="33" xfId="2" applyFont="1" applyBorder="1" applyAlignment="1">
      <alignment horizontal="center" vertical="center"/>
    </xf>
    <xf numFmtId="0" fontId="1" fillId="3" borderId="34" xfId="2" applyFont="1" applyBorder="1" applyAlignment="1">
      <alignment horizontal="center" vertical="center"/>
    </xf>
    <xf numFmtId="0" fontId="0" fillId="0" borderId="31" xfId="0" applyBorder="1"/>
    <xf numFmtId="0" fontId="0" fillId="0" borderId="33" xfId="0" applyBorder="1"/>
    <xf numFmtId="0" fontId="1" fillId="3" borderId="35" xfId="2" applyFont="1" applyBorder="1" applyAlignment="1">
      <alignment horizontal="center" vertical="center"/>
    </xf>
    <xf numFmtId="0" fontId="0" fillId="0" borderId="39" xfId="0" applyBorder="1"/>
    <xf numFmtId="0" fontId="0" fillId="0" borderId="28" xfId="0" applyBorder="1"/>
    <xf numFmtId="0" fontId="0" fillId="4" borderId="28" xfId="0" applyFill="1" applyBorder="1"/>
    <xf numFmtId="0" fontId="0" fillId="4" borderId="31" xfId="0" applyFill="1" applyBorder="1"/>
    <xf numFmtId="0" fontId="0" fillId="4" borderId="33" xfId="0" applyFill="1" applyBorder="1"/>
    <xf numFmtId="164" fontId="0" fillId="0" borderId="37" xfId="0" applyNumberFormat="1" applyBorder="1"/>
    <xf numFmtId="164" fontId="0" fillId="0" borderId="27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30" xfId="0" applyNumberFormat="1" applyBorder="1"/>
    <xf numFmtId="165" fontId="0" fillId="0" borderId="0" xfId="0" applyNumberFormat="1" applyFill="1" applyBorder="1"/>
    <xf numFmtId="165" fontId="0" fillId="0" borderId="36" xfId="0" applyNumberFormat="1" applyBorder="1"/>
    <xf numFmtId="0" fontId="10" fillId="0" borderId="0" xfId="0" applyFont="1"/>
    <xf numFmtId="0" fontId="10" fillId="0" borderId="25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26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0" xfId="0" applyFont="1" applyBorder="1"/>
    <xf numFmtId="0" fontId="10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Fill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/>
    <xf numFmtId="0" fontId="10" fillId="0" borderId="2" xfId="0" applyFont="1" applyBorder="1"/>
    <xf numFmtId="0" fontId="10" fillId="0" borderId="3" xfId="0" applyFont="1" applyBorder="1"/>
    <xf numFmtId="0" fontId="8" fillId="2" borderId="0" xfId="1" applyFont="1" applyAlignment="1">
      <alignment horizontal="center"/>
    </xf>
    <xf numFmtId="164" fontId="0" fillId="0" borderId="0" xfId="0" applyNumberFormat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164" fontId="1" fillId="6" borderId="0" xfId="0" applyNumberFormat="1" applyFont="1" applyFill="1"/>
    <xf numFmtId="0" fontId="4" fillId="7" borderId="0" xfId="0" applyFont="1" applyFill="1"/>
    <xf numFmtId="8" fontId="0" fillId="0" borderId="0" xfId="0" applyNumberFormat="1"/>
    <xf numFmtId="166" fontId="0" fillId="0" borderId="0" xfId="0" applyNumberFormat="1"/>
    <xf numFmtId="166" fontId="0" fillId="8" borderId="0" xfId="0" applyNumberFormat="1" applyFill="1"/>
    <xf numFmtId="0" fontId="0" fillId="8" borderId="0" xfId="0" applyFill="1"/>
    <xf numFmtId="167" fontId="0" fillId="0" borderId="11" xfId="0" applyNumberFormat="1" applyBorder="1"/>
    <xf numFmtId="167" fontId="0" fillId="0" borderId="14" xfId="0" applyNumberFormat="1" applyBorder="1"/>
    <xf numFmtId="167" fontId="0" fillId="0" borderId="17" xfId="0" applyNumberFormat="1" applyBorder="1"/>
    <xf numFmtId="0" fontId="1" fillId="9" borderId="0" xfId="0" applyFont="1" applyFill="1"/>
    <xf numFmtId="164" fontId="1" fillId="9" borderId="0" xfId="0" applyNumberFormat="1" applyFont="1" applyFill="1"/>
    <xf numFmtId="14" fontId="0" fillId="0" borderId="0" xfId="0" applyNumberFormat="1"/>
    <xf numFmtId="1" fontId="0" fillId="0" borderId="0" xfId="0" applyNumberFormat="1"/>
    <xf numFmtId="0" fontId="1" fillId="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8" fillId="2" borderId="0" xfId="1" applyFont="1"/>
    <xf numFmtId="0" fontId="1" fillId="0" borderId="0" xfId="0" applyFont="1"/>
    <xf numFmtId="14" fontId="0" fillId="0" borderId="11" xfId="0" applyNumberFormat="1" applyBorder="1"/>
    <xf numFmtId="14" fontId="0" fillId="0" borderId="14" xfId="0" applyNumberFormat="1" applyBorder="1"/>
    <xf numFmtId="14" fontId="0" fillId="0" borderId="17" xfId="0" applyNumberFormat="1" applyBorder="1"/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164" fontId="0" fillId="0" borderId="17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14" xfId="0" applyBorder="1"/>
    <xf numFmtId="0" fontId="0" fillId="0" borderId="17" xfId="0" applyBorder="1"/>
    <xf numFmtId="0" fontId="8" fillId="2" borderId="20" xfId="1" applyFont="1" applyBorder="1" applyAlignment="1">
      <alignment horizontal="center" vertical="center"/>
    </xf>
    <xf numFmtId="0" fontId="1" fillId="0" borderId="0" xfId="0" applyFont="1"/>
    <xf numFmtId="0" fontId="1" fillId="0" borderId="11" xfId="0" applyFont="1" applyBorder="1"/>
    <xf numFmtId="0" fontId="12" fillId="2" borderId="0" xfId="1" applyFont="1"/>
    <xf numFmtId="0" fontId="13" fillId="11" borderId="0" xfId="3" applyFont="1"/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10" borderId="0" xfId="0" applyFont="1" applyFill="1" applyAlignment="1">
      <alignment horizontal="center"/>
    </xf>
    <xf numFmtId="0" fontId="1" fillId="3" borderId="28" xfId="2" applyFont="1" applyBorder="1" applyAlignment="1">
      <alignment horizontal="center" vertical="center"/>
    </xf>
    <xf numFmtId="0" fontId="1" fillId="3" borderId="29" xfId="2" applyFont="1" applyBorder="1" applyAlignment="1">
      <alignment horizontal="center" vertical="center"/>
    </xf>
    <xf numFmtId="0" fontId="1" fillId="3" borderId="30" xfId="2" applyFont="1" applyBorder="1" applyAlignment="1">
      <alignment horizontal="center" vertical="center"/>
    </xf>
    <xf numFmtId="0" fontId="1" fillId="3" borderId="31" xfId="2" applyFont="1" applyBorder="1" applyAlignment="1">
      <alignment horizontal="center" vertical="center"/>
    </xf>
    <xf numFmtId="0" fontId="1" fillId="3" borderId="27" xfId="2" applyFont="1" applyBorder="1" applyAlignment="1">
      <alignment horizontal="center" vertical="center"/>
    </xf>
    <xf numFmtId="0" fontId="1" fillId="3" borderId="32" xfId="2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6" fillId="11" borderId="0" xfId="3" applyFont="1" applyAlignment="1">
      <alignment vertical="center" wrapText="1"/>
    </xf>
    <xf numFmtId="0" fontId="1" fillId="13" borderId="6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168" fontId="1" fillId="14" borderId="6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14" fillId="12" borderId="0" xfId="4" applyAlignment="1">
      <alignment horizontal="center"/>
    </xf>
  </cellXfs>
  <cellStyles count="5">
    <cellStyle name="Bé" xfId="3" builtinId="26"/>
    <cellStyle name="Èmfasi5" xfId="4" builtinId="45"/>
    <cellStyle name="Neutral" xfId="1" builtinId="28"/>
    <cellStyle name="Normal" xfId="0" builtinId="0"/>
    <cellStyle name="Nota" xfId="2" builtinId="1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220980</xdr:colOff>
      <xdr:row>4</xdr:row>
      <xdr:rowOff>0</xdr:rowOff>
    </xdr:from>
    <xdr:to>
      <xdr:col>4</xdr:col>
      <xdr:colOff>617254</xdr:colOff>
      <xdr:row>6</xdr:row>
      <xdr:rowOff>6128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9120" y="739140"/>
          <a:ext cx="396274" cy="371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12"/>
  <sheetViews>
    <sheetView workbookViewId="0">
      <selection activeCell="E30" sqref="E30"/>
    </sheetView>
  </sheetViews>
  <sheetFormatPr defaultColWidth="8.88671875" defaultRowHeight="14.4"/>
  <cols>
    <col min="3" max="3" width="13.77734375" customWidth="1"/>
    <col min="4" max="16" width="10.77734375" customWidth="1"/>
  </cols>
  <sheetData>
    <row r="3" spans="3:16" ht="15" thickBot="1"/>
    <row r="4" spans="3:16" ht="18.600000000000001" thickBot="1">
      <c r="C4" s="120" t="s">
        <v>20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3:16" ht="15" thickBot="1">
      <c r="C5" s="6"/>
      <c r="D5" s="7" t="s">
        <v>0</v>
      </c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8" t="s">
        <v>18</v>
      </c>
    </row>
    <row r="6" spans="3:16">
      <c r="C6" s="9" t="s">
        <v>12</v>
      </c>
      <c r="D6" s="2">
        <v>50</v>
      </c>
      <c r="E6" s="2">
        <v>49</v>
      </c>
      <c r="F6" s="2">
        <v>52</v>
      </c>
      <c r="G6" s="2">
        <v>48</v>
      </c>
      <c r="H6" s="2">
        <v>50</v>
      </c>
      <c r="I6" s="2">
        <v>51</v>
      </c>
      <c r="J6" s="2">
        <v>55</v>
      </c>
      <c r="K6" s="2">
        <v>24</v>
      </c>
      <c r="L6" s="2">
        <v>54</v>
      </c>
      <c r="M6" s="2">
        <v>52</v>
      </c>
      <c r="N6" s="2">
        <v>50</v>
      </c>
      <c r="O6" s="2">
        <v>54</v>
      </c>
      <c r="P6" s="3">
        <f>SUM(D6:O6)</f>
        <v>589</v>
      </c>
    </row>
    <row r="7" spans="3:16">
      <c r="C7" s="10" t="s">
        <v>13</v>
      </c>
      <c r="D7" s="2">
        <v>70</v>
      </c>
      <c r="E7" s="2">
        <v>72</v>
      </c>
      <c r="F7" s="2">
        <v>69</v>
      </c>
      <c r="G7" s="2">
        <v>70</v>
      </c>
      <c r="H7" s="2">
        <v>70</v>
      </c>
      <c r="I7" s="2">
        <v>75</v>
      </c>
      <c r="J7" s="2">
        <v>70</v>
      </c>
      <c r="K7" s="2">
        <v>35</v>
      </c>
      <c r="L7" s="2">
        <v>74</v>
      </c>
      <c r="M7" s="2">
        <v>70</v>
      </c>
      <c r="N7" s="2">
        <v>71</v>
      </c>
      <c r="O7" s="2">
        <v>68</v>
      </c>
      <c r="P7" s="3">
        <f t="shared" ref="P7:P11" si="0">SUM(D7:O7)</f>
        <v>814</v>
      </c>
    </row>
    <row r="8" spans="3:16">
      <c r="C8" s="10" t="s">
        <v>14</v>
      </c>
      <c r="D8" s="2">
        <v>123</v>
      </c>
      <c r="E8" s="2">
        <v>132.43</v>
      </c>
      <c r="F8" s="2">
        <v>120.22</v>
      </c>
      <c r="G8" s="2">
        <v>119.54</v>
      </c>
      <c r="H8" s="2">
        <v>123</v>
      </c>
      <c r="I8" s="2">
        <v>158</v>
      </c>
      <c r="J8" s="2">
        <v>143.88</v>
      </c>
      <c r="K8" s="2">
        <v>77.25</v>
      </c>
      <c r="L8" s="2">
        <v>126</v>
      </c>
      <c r="M8" s="2">
        <v>127.88</v>
      </c>
      <c r="N8" s="2">
        <v>138.22</v>
      </c>
      <c r="O8" s="2">
        <v>121.99</v>
      </c>
      <c r="P8" s="3">
        <f t="shared" si="0"/>
        <v>1511.4100000000003</v>
      </c>
    </row>
    <row r="9" spans="3:16">
      <c r="C9" s="10" t="s">
        <v>15</v>
      </c>
      <c r="D9" s="2">
        <v>67.88</v>
      </c>
      <c r="E9" s="2">
        <v>67.88</v>
      </c>
      <c r="F9" s="2">
        <v>67.88</v>
      </c>
      <c r="G9" s="2">
        <v>67.88</v>
      </c>
      <c r="H9" s="2">
        <v>67.88</v>
      </c>
      <c r="I9" s="2">
        <v>67.88</v>
      </c>
      <c r="J9" s="2">
        <v>67.88</v>
      </c>
      <c r="K9" s="2">
        <v>67.88</v>
      </c>
      <c r="L9" s="2">
        <v>67.88</v>
      </c>
      <c r="M9" s="2">
        <v>67.88</v>
      </c>
      <c r="N9" s="2">
        <v>67.88</v>
      </c>
      <c r="O9" s="2">
        <v>67.88</v>
      </c>
      <c r="P9" s="3">
        <f t="shared" si="0"/>
        <v>814.56</v>
      </c>
    </row>
    <row r="10" spans="3:16">
      <c r="C10" s="10" t="s">
        <v>16</v>
      </c>
      <c r="D10" s="2">
        <v>750</v>
      </c>
      <c r="E10" s="2">
        <v>750</v>
      </c>
      <c r="F10" s="2">
        <v>750</v>
      </c>
      <c r="G10" s="2">
        <v>750</v>
      </c>
      <c r="H10" s="2">
        <v>750</v>
      </c>
      <c r="I10" s="2">
        <v>750</v>
      </c>
      <c r="J10" s="2">
        <v>750</v>
      </c>
      <c r="K10" s="2">
        <v>750</v>
      </c>
      <c r="L10" s="2">
        <v>750</v>
      </c>
      <c r="M10" s="2">
        <v>750</v>
      </c>
      <c r="N10" s="2">
        <v>750</v>
      </c>
      <c r="O10" s="2">
        <v>750</v>
      </c>
      <c r="P10" s="3">
        <f t="shared" si="0"/>
        <v>9000</v>
      </c>
    </row>
    <row r="11" spans="3:16" ht="15" thickBot="1">
      <c r="C11" s="11" t="s">
        <v>19</v>
      </c>
      <c r="D11" s="4">
        <f>SUM(D6:D10)</f>
        <v>1060.8800000000001</v>
      </c>
      <c r="E11" s="4">
        <f t="shared" ref="E11:O11" si="1">SUM(E6:E10)</f>
        <v>1071.31</v>
      </c>
      <c r="F11" s="4">
        <f t="shared" si="1"/>
        <v>1059.0999999999999</v>
      </c>
      <c r="G11" s="4">
        <f t="shared" si="1"/>
        <v>1055.42</v>
      </c>
      <c r="H11" s="4">
        <f t="shared" si="1"/>
        <v>1060.8800000000001</v>
      </c>
      <c r="I11" s="4">
        <f t="shared" si="1"/>
        <v>1101.8800000000001</v>
      </c>
      <c r="J11" s="4">
        <f t="shared" si="1"/>
        <v>1086.76</v>
      </c>
      <c r="K11" s="4">
        <f t="shared" si="1"/>
        <v>954.13</v>
      </c>
      <c r="L11" s="4">
        <f t="shared" si="1"/>
        <v>1071.8800000000001</v>
      </c>
      <c r="M11" s="4">
        <f t="shared" si="1"/>
        <v>1067.76</v>
      </c>
      <c r="N11" s="4">
        <f t="shared" si="1"/>
        <v>1077.0999999999999</v>
      </c>
      <c r="O11" s="4">
        <f t="shared" si="1"/>
        <v>1061.8699999999999</v>
      </c>
      <c r="P11" s="5">
        <f t="shared" si="0"/>
        <v>12728.970000000001</v>
      </c>
    </row>
    <row r="12" spans="3:16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1">
    <mergeCell ref="C4:P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"/>
  <sheetViews>
    <sheetView workbookViewId="0">
      <selection activeCell="F25" sqref="F25"/>
    </sheetView>
  </sheetViews>
  <sheetFormatPr defaultColWidth="8.88671875" defaultRowHeight="14.4"/>
  <cols>
    <col min="1" max="1" width="8.88671875" style="1"/>
    <col min="2" max="2" width="27.33203125" style="1" customWidth="1"/>
    <col min="3" max="3" width="17.5546875" style="1" customWidth="1"/>
    <col min="4" max="4" width="8.88671875" style="1"/>
    <col min="5" max="5" width="14.6640625" style="1" customWidth="1"/>
    <col min="6" max="6" width="13.33203125" style="1" customWidth="1"/>
    <col min="7" max="16384" width="8.88671875" style="1"/>
  </cols>
  <sheetData>
    <row r="1" spans="1:8">
      <c r="A1" s="126" t="s">
        <v>187</v>
      </c>
      <c r="B1" s="127"/>
      <c r="C1" s="127"/>
      <c r="D1" s="127"/>
      <c r="E1" s="127"/>
      <c r="F1" s="128"/>
    </row>
    <row r="2" spans="1:8">
      <c r="A2" s="129"/>
      <c r="B2" s="130"/>
      <c r="C2" s="130"/>
      <c r="D2" s="130"/>
      <c r="E2" s="130"/>
      <c r="F2" s="131"/>
    </row>
    <row r="3" spans="1:8" ht="15" thickBot="1">
      <c r="A3" s="41" t="s">
        <v>163</v>
      </c>
      <c r="B3" s="42" t="s">
        <v>164</v>
      </c>
      <c r="C3" s="42" t="s">
        <v>165</v>
      </c>
      <c r="D3" s="42" t="s">
        <v>184</v>
      </c>
      <c r="E3" s="42" t="s">
        <v>185</v>
      </c>
      <c r="F3" s="45" t="s">
        <v>186</v>
      </c>
    </row>
    <row r="4" spans="1:8">
      <c r="A4" s="57">
        <v>3</v>
      </c>
      <c r="B4" s="36"/>
      <c r="C4" s="36"/>
      <c r="D4" s="36">
        <v>25</v>
      </c>
      <c r="E4" s="51"/>
      <c r="F4" s="37"/>
    </row>
    <row r="5" spans="1:8">
      <c r="A5" s="57">
        <v>8</v>
      </c>
      <c r="B5" s="36"/>
      <c r="C5" s="32"/>
      <c r="D5" s="32">
        <v>40</v>
      </c>
      <c r="E5" s="52"/>
      <c r="F5" s="33"/>
      <c r="H5" s="31"/>
    </row>
    <row r="6" spans="1:8">
      <c r="A6" s="57">
        <v>4</v>
      </c>
      <c r="B6" s="36"/>
      <c r="C6" s="32"/>
      <c r="D6" s="32">
        <v>12</v>
      </c>
      <c r="E6" s="52"/>
      <c r="F6" s="33"/>
      <c r="H6" s="31"/>
    </row>
    <row r="7" spans="1:8">
      <c r="A7" s="57">
        <v>8</v>
      </c>
      <c r="B7" s="36"/>
      <c r="C7" s="32"/>
      <c r="D7" s="32">
        <v>40</v>
      </c>
      <c r="E7" s="52"/>
      <c r="F7" s="33"/>
      <c r="H7" s="31"/>
    </row>
    <row r="8" spans="1:8" ht="15" thickBot="1">
      <c r="A8" s="57">
        <v>11</v>
      </c>
      <c r="B8" s="36"/>
      <c r="C8" s="46"/>
      <c r="D8" s="46">
        <v>12</v>
      </c>
      <c r="E8" s="53"/>
      <c r="F8" s="54"/>
      <c r="H8" s="56"/>
    </row>
    <row r="9" spans="1:8">
      <c r="A9" s="48"/>
      <c r="B9" s="132" t="s">
        <v>194</v>
      </c>
      <c r="C9" s="132"/>
      <c r="D9" s="133"/>
      <c r="E9" s="47" t="s">
        <v>188</v>
      </c>
      <c r="F9" s="55"/>
    </row>
    <row r="10" spans="1:8">
      <c r="A10" s="49"/>
      <c r="B10" s="134"/>
      <c r="C10" s="134"/>
      <c r="D10" s="135"/>
      <c r="E10" s="43" t="s">
        <v>189</v>
      </c>
      <c r="F10" s="33"/>
    </row>
    <row r="11" spans="1:8">
      <c r="A11" s="49"/>
      <c r="B11" s="136"/>
      <c r="C11" s="136"/>
      <c r="D11" s="137"/>
      <c r="E11" s="43" t="s">
        <v>191</v>
      </c>
      <c r="F11" s="33"/>
    </row>
    <row r="12" spans="1:8">
      <c r="A12" s="49"/>
      <c r="B12" s="136" t="s">
        <v>192</v>
      </c>
      <c r="C12" s="136"/>
      <c r="D12" s="137"/>
      <c r="E12" s="43" t="s">
        <v>190</v>
      </c>
      <c r="F12" s="33"/>
    </row>
    <row r="13" spans="1:8" ht="15" thickBot="1">
      <c r="A13" s="50"/>
      <c r="B13" s="138"/>
      <c r="C13" s="138"/>
      <c r="D13" s="139"/>
      <c r="E13" s="44" t="s">
        <v>193</v>
      </c>
      <c r="F13" s="35"/>
    </row>
  </sheetData>
  <mergeCells count="5">
    <mergeCell ref="A1:F2"/>
    <mergeCell ref="B9:D10"/>
    <mergeCell ref="B11:D11"/>
    <mergeCell ref="B12:D12"/>
    <mergeCell ref="B13:D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workbookViewId="0">
      <selection activeCell="E12" sqref="E12"/>
    </sheetView>
  </sheetViews>
  <sheetFormatPr defaultColWidth="11.5546875" defaultRowHeight="14.4"/>
  <cols>
    <col min="1" max="1" width="24" customWidth="1"/>
    <col min="3" max="3" width="13.6640625" customWidth="1"/>
  </cols>
  <sheetData>
    <row r="1" spans="1:6" ht="15" thickBot="1">
      <c r="A1" s="114" t="s">
        <v>112</v>
      </c>
      <c r="B1" s="110"/>
      <c r="C1" s="110"/>
      <c r="D1" s="110"/>
      <c r="E1" s="110"/>
      <c r="F1" s="110"/>
    </row>
    <row r="2" spans="1:6">
      <c r="A2" s="113" t="s">
        <v>128</v>
      </c>
      <c r="B2" s="110"/>
      <c r="C2" s="110"/>
      <c r="D2" s="110"/>
      <c r="E2" s="110"/>
      <c r="F2" s="110"/>
    </row>
    <row r="3" spans="1:6">
      <c r="A3" s="111" t="s">
        <v>138</v>
      </c>
      <c r="B3" s="110"/>
      <c r="C3" s="117" t="s">
        <v>316</v>
      </c>
      <c r="D3" s="116" t="s">
        <v>126</v>
      </c>
      <c r="E3" s="110"/>
      <c r="F3" s="110"/>
    </row>
    <row r="4" spans="1:6">
      <c r="A4" s="111" t="s">
        <v>136</v>
      </c>
      <c r="B4" s="110"/>
      <c r="C4" s="115"/>
      <c r="D4" s="110"/>
      <c r="E4" s="110"/>
      <c r="F4" s="110"/>
    </row>
    <row r="5" spans="1:6">
      <c r="A5" s="111" t="s">
        <v>127</v>
      </c>
      <c r="B5" s="110"/>
      <c r="C5" s="117" t="s">
        <v>317</v>
      </c>
      <c r="D5" s="115">
        <f>MATCH(D3,A1:A22,0)</f>
        <v>9</v>
      </c>
      <c r="E5" s="110"/>
      <c r="F5" s="118" t="s">
        <v>315</v>
      </c>
    </row>
    <row r="6" spans="1:6">
      <c r="A6" s="111" t="s">
        <v>135</v>
      </c>
      <c r="B6" s="110"/>
      <c r="C6" s="117" t="s">
        <v>318</v>
      </c>
      <c r="D6" s="110">
        <f>IFERROR(MATCH(D3,A1:A22,0),0)</f>
        <v>9</v>
      </c>
      <c r="E6" s="110"/>
      <c r="F6" s="118" t="s">
        <v>319</v>
      </c>
    </row>
    <row r="7" spans="1:6">
      <c r="A7" s="111" t="s">
        <v>137</v>
      </c>
      <c r="B7" s="110"/>
      <c r="C7" s="110"/>
      <c r="D7" s="110"/>
      <c r="E7" s="110"/>
      <c r="F7" s="110"/>
    </row>
    <row r="8" spans="1:6">
      <c r="A8" s="111" t="s">
        <v>133</v>
      </c>
      <c r="B8" s="110"/>
      <c r="C8" s="110"/>
      <c r="D8" s="110"/>
      <c r="E8" s="110"/>
      <c r="F8" s="110"/>
    </row>
    <row r="9" spans="1:6">
      <c r="A9" s="111" t="s">
        <v>126</v>
      </c>
      <c r="B9" s="110"/>
      <c r="C9" s="110"/>
      <c r="D9" s="110"/>
      <c r="E9" s="110"/>
      <c r="F9" s="110"/>
    </row>
    <row r="10" spans="1:6">
      <c r="A10" s="111" t="s">
        <v>132</v>
      </c>
      <c r="B10" s="110"/>
      <c r="C10" s="110"/>
      <c r="D10" s="110"/>
      <c r="E10" s="110"/>
      <c r="F10" s="110"/>
    </row>
    <row r="11" spans="1:6">
      <c r="A11" s="111" t="s">
        <v>134</v>
      </c>
      <c r="B11" s="110"/>
      <c r="C11" s="110"/>
      <c r="D11" s="110"/>
      <c r="E11" s="110"/>
      <c r="F11" s="110"/>
    </row>
    <row r="12" spans="1:6">
      <c r="A12" s="111" t="s">
        <v>123</v>
      </c>
      <c r="B12" s="110"/>
      <c r="C12" s="110"/>
      <c r="D12" s="110"/>
      <c r="E12" s="110"/>
      <c r="F12" s="110"/>
    </row>
    <row r="13" spans="1:6">
      <c r="A13" s="111" t="s">
        <v>125</v>
      </c>
      <c r="B13" s="110"/>
      <c r="C13" s="110"/>
      <c r="D13" s="110"/>
      <c r="E13" s="110"/>
      <c r="F13" s="110"/>
    </row>
    <row r="14" spans="1:6">
      <c r="A14" s="111" t="s">
        <v>119</v>
      </c>
      <c r="B14" s="110"/>
      <c r="C14" s="110"/>
      <c r="D14" s="110"/>
      <c r="E14" s="110"/>
      <c r="F14" s="110"/>
    </row>
    <row r="15" spans="1:6">
      <c r="A15" s="111" t="s">
        <v>124</v>
      </c>
      <c r="B15" s="110"/>
      <c r="C15" s="110"/>
      <c r="D15" s="110"/>
      <c r="E15" s="110"/>
      <c r="F15" s="110"/>
    </row>
    <row r="16" spans="1:6">
      <c r="A16" s="111" t="s">
        <v>122</v>
      </c>
      <c r="B16" s="110"/>
      <c r="C16" s="110"/>
      <c r="D16" s="110"/>
      <c r="E16" s="110"/>
      <c r="F16" s="110"/>
    </row>
    <row r="17" spans="1:1">
      <c r="A17" s="111" t="s">
        <v>131</v>
      </c>
    </row>
    <row r="18" spans="1:1">
      <c r="A18" s="111" t="s">
        <v>129</v>
      </c>
    </row>
    <row r="19" spans="1:1">
      <c r="A19" s="111" t="s">
        <v>130</v>
      </c>
    </row>
    <row r="20" spans="1:1">
      <c r="A20" s="111" t="s">
        <v>118</v>
      </c>
    </row>
    <row r="21" spans="1:1">
      <c r="A21" s="111" t="s">
        <v>121</v>
      </c>
    </row>
    <row r="22" spans="1:1" ht="15" thickBot="1">
      <c r="A22" s="112" t="s">
        <v>120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workbookViewId="0">
      <selection activeCell="H26" sqref="H26"/>
    </sheetView>
  </sheetViews>
  <sheetFormatPr defaultColWidth="11.5546875" defaultRowHeight="14.4"/>
  <cols>
    <col min="2" max="2" width="22.77734375" customWidth="1"/>
  </cols>
  <sheetData>
    <row r="1" spans="1:4">
      <c r="A1" s="75" t="s">
        <v>195</v>
      </c>
      <c r="B1" s="75" t="s">
        <v>196</v>
      </c>
      <c r="C1" s="75" t="s">
        <v>198</v>
      </c>
      <c r="D1" s="75" t="s">
        <v>197</v>
      </c>
    </row>
    <row r="2" spans="1:4">
      <c r="A2">
        <v>15742300</v>
      </c>
      <c r="B2" t="s">
        <v>128</v>
      </c>
      <c r="C2" t="s">
        <v>117</v>
      </c>
      <c r="D2" s="76">
        <v>225.33</v>
      </c>
    </row>
    <row r="3" spans="1:4">
      <c r="A3">
        <v>20374220</v>
      </c>
      <c r="B3" t="s">
        <v>138</v>
      </c>
      <c r="C3" t="s">
        <v>116</v>
      </c>
      <c r="D3" s="76">
        <v>254.33</v>
      </c>
    </row>
    <row r="4" spans="1:4">
      <c r="A4" s="1">
        <v>30796040</v>
      </c>
      <c r="B4" t="s">
        <v>136</v>
      </c>
      <c r="C4" t="s">
        <v>113</v>
      </c>
      <c r="D4" s="76">
        <v>110.1</v>
      </c>
    </row>
    <row r="5" spans="1:4">
      <c r="A5" s="1">
        <v>54245135</v>
      </c>
      <c r="B5" t="s">
        <v>127</v>
      </c>
      <c r="C5" t="s">
        <v>115</v>
      </c>
      <c r="D5" s="76">
        <v>150.25</v>
      </c>
    </row>
    <row r="6" spans="1:4">
      <c r="A6" s="1">
        <v>21908855</v>
      </c>
      <c r="B6" t="s">
        <v>135</v>
      </c>
      <c r="C6" t="s">
        <v>199</v>
      </c>
      <c r="D6" s="76">
        <v>250</v>
      </c>
    </row>
    <row r="7" spans="1:4">
      <c r="A7" s="1">
        <v>28856735</v>
      </c>
      <c r="B7" t="s">
        <v>137</v>
      </c>
      <c r="C7" t="s">
        <v>114</v>
      </c>
      <c r="D7" s="76">
        <v>97</v>
      </c>
    </row>
    <row r="8" spans="1:4">
      <c r="A8" s="1">
        <v>44489465</v>
      </c>
      <c r="B8" t="s">
        <v>133</v>
      </c>
      <c r="C8" t="s">
        <v>200</v>
      </c>
      <c r="D8" s="76">
        <v>100</v>
      </c>
    </row>
    <row r="9" spans="1:4">
      <c r="A9" s="1">
        <v>45194055</v>
      </c>
      <c r="B9" t="s">
        <v>126</v>
      </c>
      <c r="C9" t="s">
        <v>201</v>
      </c>
      <c r="D9" s="76">
        <v>224.33</v>
      </c>
    </row>
    <row r="10" spans="1:4">
      <c r="A10" s="1">
        <v>30799740</v>
      </c>
      <c r="B10" t="s">
        <v>132</v>
      </c>
      <c r="C10" t="s">
        <v>202</v>
      </c>
      <c r="D10" s="76">
        <v>128.78</v>
      </c>
    </row>
    <row r="11" spans="1:4">
      <c r="A11" s="1">
        <v>54248835</v>
      </c>
      <c r="B11" t="s">
        <v>134</v>
      </c>
      <c r="C11" t="s">
        <v>203</v>
      </c>
      <c r="D11" s="76">
        <v>248.27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workbookViewId="0">
      <selection activeCell="K19" sqref="K19"/>
    </sheetView>
  </sheetViews>
  <sheetFormatPr defaultColWidth="11.5546875" defaultRowHeight="14.4"/>
  <cols>
    <col min="1" max="1" width="11.5546875" style="1"/>
    <col min="2" max="2" width="22.77734375" style="1" customWidth="1"/>
    <col min="3" max="16384" width="11.5546875" style="1"/>
  </cols>
  <sheetData>
    <row r="1" spans="1:4">
      <c r="A1" s="75" t="s">
        <v>195</v>
      </c>
      <c r="B1" s="75" t="s">
        <v>196</v>
      </c>
      <c r="C1" s="75" t="s">
        <v>198</v>
      </c>
      <c r="D1" s="75" t="s">
        <v>197</v>
      </c>
    </row>
    <row r="2" spans="1:4">
      <c r="A2" s="1">
        <v>15742300</v>
      </c>
      <c r="B2" s="1" t="s">
        <v>128</v>
      </c>
      <c r="C2" s="1" t="s">
        <v>117</v>
      </c>
      <c r="D2" s="76"/>
    </row>
    <row r="3" spans="1:4">
      <c r="A3" s="1">
        <v>30796040</v>
      </c>
      <c r="B3" s="1" t="s">
        <v>136</v>
      </c>
      <c r="C3" s="1" t="s">
        <v>113</v>
      </c>
      <c r="D3" s="76"/>
    </row>
    <row r="4" spans="1:4">
      <c r="A4" s="1">
        <v>54245135</v>
      </c>
      <c r="B4" s="1" t="s">
        <v>127</v>
      </c>
      <c r="C4" s="1" t="s">
        <v>115</v>
      </c>
      <c r="D4" s="76"/>
    </row>
    <row r="5" spans="1:4">
      <c r="A5" s="1">
        <v>28856735</v>
      </c>
      <c r="B5" s="1" t="s">
        <v>137</v>
      </c>
      <c r="C5" s="1" t="s">
        <v>114</v>
      </c>
      <c r="D5" s="76"/>
    </row>
    <row r="6" spans="1:4">
      <c r="A6" s="1">
        <v>44489465</v>
      </c>
      <c r="B6" s="1" t="s">
        <v>133</v>
      </c>
      <c r="C6" s="1" t="s">
        <v>200</v>
      </c>
      <c r="D6" s="76"/>
    </row>
    <row r="7" spans="1:4">
      <c r="A7" s="1">
        <v>30799740</v>
      </c>
      <c r="B7" s="1" t="s">
        <v>132</v>
      </c>
      <c r="C7" s="1" t="s">
        <v>202</v>
      </c>
      <c r="D7" s="7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>
      <selection activeCell="B18" sqref="B18"/>
    </sheetView>
  </sheetViews>
  <sheetFormatPr defaultColWidth="8.88671875" defaultRowHeight="14.4"/>
  <cols>
    <col min="1" max="1" width="20.44140625" customWidth="1"/>
    <col min="2" max="2" width="9.5546875" bestFit="1" customWidth="1"/>
  </cols>
  <sheetData>
    <row r="1" spans="1:3" ht="18">
      <c r="A1" s="81" t="s">
        <v>204</v>
      </c>
      <c r="B1" s="79" t="s">
        <v>211</v>
      </c>
      <c r="C1" t="s">
        <v>212</v>
      </c>
    </row>
    <row r="2" spans="1:3">
      <c r="A2" s="77" t="s">
        <v>205</v>
      </c>
      <c r="B2">
        <v>3</v>
      </c>
      <c r="C2" t="s">
        <v>212</v>
      </c>
    </row>
    <row r="3" spans="1:3">
      <c r="A3" s="77" t="s">
        <v>206</v>
      </c>
      <c r="B3" s="76">
        <v>1750</v>
      </c>
      <c r="C3" t="s">
        <v>212</v>
      </c>
    </row>
    <row r="4" spans="1:3">
      <c r="A4" s="77" t="s">
        <v>207</v>
      </c>
      <c r="B4" s="76">
        <v>250</v>
      </c>
      <c r="C4" t="s">
        <v>212</v>
      </c>
    </row>
    <row r="5" spans="1:3">
      <c r="A5" s="77" t="s">
        <v>208</v>
      </c>
      <c r="B5" s="76">
        <v>250</v>
      </c>
      <c r="C5" t="s">
        <v>212</v>
      </c>
    </row>
    <row r="6" spans="1:3">
      <c r="A6" s="77" t="s">
        <v>209</v>
      </c>
      <c r="B6" s="76">
        <v>150</v>
      </c>
      <c r="C6" t="s">
        <v>212</v>
      </c>
    </row>
    <row r="7" spans="1:3">
      <c r="A7" s="77" t="s">
        <v>210</v>
      </c>
      <c r="B7" s="76">
        <v>200</v>
      </c>
      <c r="C7" t="s">
        <v>212</v>
      </c>
    </row>
    <row r="8" spans="1:3">
      <c r="A8" s="78" t="s">
        <v>213</v>
      </c>
      <c r="B8" s="80">
        <f>SUM(B3:B7)</f>
        <v>2600</v>
      </c>
      <c r="C8" s="1" t="s">
        <v>212</v>
      </c>
    </row>
    <row r="9" spans="1:3">
      <c r="C9" t="s">
        <v>212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workbookViewId="0">
      <selection activeCell="H25" sqref="H25"/>
    </sheetView>
  </sheetViews>
  <sheetFormatPr defaultColWidth="8.88671875" defaultRowHeight="14.4"/>
  <cols>
    <col min="1" max="1" width="16.109375" customWidth="1"/>
    <col min="2" max="2" width="14.44140625" customWidth="1"/>
    <col min="3" max="3" width="11.6640625" customWidth="1"/>
    <col min="4" max="4" width="10.6640625" customWidth="1"/>
    <col min="5" max="5" width="11.6640625" customWidth="1"/>
    <col min="6" max="6" width="11.77734375" customWidth="1"/>
  </cols>
  <sheetData>
    <row r="1" spans="1:6">
      <c r="A1" s="77" t="s">
        <v>215</v>
      </c>
      <c r="B1" s="83">
        <v>0</v>
      </c>
    </row>
    <row r="2" spans="1:6">
      <c r="A2" s="77" t="s">
        <v>214</v>
      </c>
      <c r="B2">
        <v>10</v>
      </c>
    </row>
    <row r="3" spans="1:6">
      <c r="A3" s="77" t="s">
        <v>216</v>
      </c>
      <c r="B3">
        <v>50000</v>
      </c>
    </row>
    <row r="4" spans="1:6">
      <c r="A4" s="77"/>
    </row>
    <row r="5" spans="1:6">
      <c r="A5" s="77" t="s">
        <v>217</v>
      </c>
      <c r="B5" s="82">
        <f>PMT(B1,B2,-B3)</f>
        <v>5000</v>
      </c>
      <c r="C5" s="85">
        <v>6</v>
      </c>
      <c r="D5" s="85">
        <v>12</v>
      </c>
      <c r="E5" s="85">
        <v>18</v>
      </c>
      <c r="F5" s="85">
        <v>24</v>
      </c>
    </row>
    <row r="6" spans="1:6">
      <c r="B6" s="84">
        <v>0.02</v>
      </c>
      <c r="C6" s="82"/>
      <c r="D6" s="82"/>
      <c r="E6" s="82"/>
      <c r="F6" s="82"/>
    </row>
    <row r="7" spans="1:6">
      <c r="B7" s="84">
        <v>0.05</v>
      </c>
      <c r="C7" s="82"/>
      <c r="D7" s="82"/>
      <c r="E7" s="82"/>
      <c r="F7" s="82"/>
    </row>
    <row r="8" spans="1:6">
      <c r="B8" s="84">
        <v>7.0000000000000007E-2</v>
      </c>
      <c r="C8" s="82"/>
      <c r="D8" s="82"/>
      <c r="E8" s="82"/>
      <c r="F8" s="82"/>
    </row>
    <row r="9" spans="1:6">
      <c r="B9" s="84">
        <v>0.1</v>
      </c>
      <c r="C9" s="82"/>
      <c r="D9" s="82"/>
      <c r="E9" s="82"/>
      <c r="F9" s="82"/>
    </row>
    <row r="10" spans="1:6">
      <c r="B10" s="84">
        <v>0.12</v>
      </c>
      <c r="C10" s="82"/>
      <c r="D10" s="82"/>
      <c r="E10" s="82"/>
      <c r="F10" s="8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2"/>
  <sheetViews>
    <sheetView workbookViewId="0">
      <selection activeCell="C32" sqref="C32"/>
    </sheetView>
  </sheetViews>
  <sheetFormatPr defaultColWidth="8.88671875" defaultRowHeight="14.4"/>
  <cols>
    <col min="1" max="1" width="19" bestFit="1" customWidth="1"/>
    <col min="2" max="2" width="15.109375" bestFit="1" customWidth="1"/>
    <col min="3" max="3" width="20.109375" bestFit="1" customWidth="1"/>
    <col min="4" max="4" width="16.6640625" bestFit="1" customWidth="1"/>
    <col min="5" max="5" width="15.109375" bestFit="1" customWidth="1"/>
    <col min="6" max="6" width="14.88671875" customWidth="1"/>
    <col min="9" max="9" width="19" bestFit="1" customWidth="1"/>
    <col min="10" max="10" width="15.109375" bestFit="1" customWidth="1"/>
  </cols>
  <sheetData>
    <row r="1" spans="1:6">
      <c r="A1" s="93" t="s">
        <v>229</v>
      </c>
      <c r="B1" s="93" t="s">
        <v>230</v>
      </c>
      <c r="C1" s="93" t="s">
        <v>139</v>
      </c>
      <c r="D1" s="93" t="s">
        <v>226</v>
      </c>
      <c r="E1" s="93" t="s">
        <v>227</v>
      </c>
      <c r="F1" s="93" t="s">
        <v>228</v>
      </c>
    </row>
    <row r="2" spans="1:6">
      <c r="A2">
        <v>15742300</v>
      </c>
      <c r="B2" t="s">
        <v>231</v>
      </c>
      <c r="C2" s="1" t="s">
        <v>136</v>
      </c>
      <c r="D2" s="91">
        <v>43630</v>
      </c>
      <c r="E2" s="92">
        <v>157423</v>
      </c>
      <c r="F2" s="76">
        <v>291524.0740740741</v>
      </c>
    </row>
    <row r="3" spans="1:6">
      <c r="A3">
        <v>20374220</v>
      </c>
      <c r="B3" t="s">
        <v>232</v>
      </c>
      <c r="C3" s="1" t="s">
        <v>127</v>
      </c>
      <c r="D3" s="91">
        <v>43662</v>
      </c>
      <c r="E3" s="92">
        <v>203742.2</v>
      </c>
      <c r="F3" s="76">
        <v>377300.37037037039</v>
      </c>
    </row>
    <row r="4" spans="1:6">
      <c r="A4">
        <v>30796040</v>
      </c>
      <c r="B4" t="s">
        <v>233</v>
      </c>
      <c r="C4" s="1" t="s">
        <v>135</v>
      </c>
      <c r="D4" s="91">
        <v>43329</v>
      </c>
      <c r="E4" s="92">
        <v>307960.40000000002</v>
      </c>
      <c r="F4" s="76">
        <v>570297.03703703708</v>
      </c>
    </row>
    <row r="5" spans="1:6">
      <c r="A5">
        <v>54245135</v>
      </c>
      <c r="B5" t="s">
        <v>234</v>
      </c>
      <c r="C5" s="1" t="s">
        <v>137</v>
      </c>
      <c r="D5" s="91">
        <v>43726</v>
      </c>
      <c r="E5" s="92">
        <v>542451.35</v>
      </c>
      <c r="F5" s="76">
        <v>678064.1875</v>
      </c>
    </row>
    <row r="6" spans="1:6">
      <c r="A6">
        <v>21908855</v>
      </c>
      <c r="B6" t="s">
        <v>234</v>
      </c>
      <c r="C6" s="1" t="s">
        <v>136</v>
      </c>
      <c r="D6" s="91">
        <v>43393</v>
      </c>
      <c r="E6" s="92">
        <v>219088.55</v>
      </c>
      <c r="F6" s="76">
        <v>405719.53703703702</v>
      </c>
    </row>
    <row r="7" spans="1:6">
      <c r="A7">
        <v>28856735</v>
      </c>
      <c r="B7" t="s">
        <v>231</v>
      </c>
      <c r="C7" s="1" t="s">
        <v>127</v>
      </c>
      <c r="D7" s="91">
        <v>43060</v>
      </c>
      <c r="E7" s="92">
        <v>288567.34999999998</v>
      </c>
      <c r="F7" s="76">
        <v>534383.98148148146</v>
      </c>
    </row>
    <row r="8" spans="1:6">
      <c r="A8">
        <v>44489465</v>
      </c>
      <c r="B8" t="s">
        <v>232</v>
      </c>
      <c r="C8" s="1" t="s">
        <v>135</v>
      </c>
      <c r="D8" s="91">
        <v>43457</v>
      </c>
      <c r="E8" s="92">
        <v>444894.65</v>
      </c>
      <c r="F8" s="76">
        <v>823878.98148148146</v>
      </c>
    </row>
    <row r="9" spans="1:6">
      <c r="A9">
        <v>45194055</v>
      </c>
      <c r="B9" t="s">
        <v>233</v>
      </c>
      <c r="C9" s="1" t="s">
        <v>137</v>
      </c>
      <c r="D9" s="91">
        <v>43554</v>
      </c>
      <c r="E9" s="92">
        <v>451940.55</v>
      </c>
      <c r="F9" s="76">
        <v>836926.9444444445</v>
      </c>
    </row>
    <row r="10" spans="1:6">
      <c r="A10">
        <v>30799740</v>
      </c>
      <c r="B10" t="s">
        <v>234</v>
      </c>
      <c r="C10" s="1" t="s">
        <v>127</v>
      </c>
      <c r="D10" s="91">
        <v>42856</v>
      </c>
      <c r="E10" s="92">
        <v>307997.40000000002</v>
      </c>
      <c r="F10" s="76">
        <v>570365.5555555555</v>
      </c>
    </row>
    <row r="11" spans="1:6">
      <c r="A11">
        <v>54248835</v>
      </c>
      <c r="B11" t="s">
        <v>231</v>
      </c>
      <c r="C11" s="1" t="s">
        <v>135</v>
      </c>
      <c r="D11" s="91">
        <v>43618</v>
      </c>
      <c r="E11" s="92">
        <v>542488.35</v>
      </c>
      <c r="F11" s="76">
        <v>678110.4375</v>
      </c>
    </row>
    <row r="12" spans="1:6">
      <c r="F12" s="76">
        <f>SUM(F2:F11)</f>
        <v>5766571.1064814813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I21"/>
  <sheetViews>
    <sheetView workbookViewId="0">
      <selection activeCell="C43" sqref="C43"/>
    </sheetView>
  </sheetViews>
  <sheetFormatPr defaultColWidth="11.5546875" defaultRowHeight="14.4"/>
  <cols>
    <col min="2" max="2" width="19.44140625" customWidth="1"/>
    <col min="3" max="3" width="14.44140625" bestFit="1" customWidth="1"/>
    <col min="4" max="4" width="14.5546875" bestFit="1" customWidth="1"/>
    <col min="7" max="7" width="19.44140625" customWidth="1"/>
    <col min="8" max="8" width="14.44140625" customWidth="1"/>
    <col min="9" max="9" width="14.5546875" customWidth="1"/>
  </cols>
  <sheetData>
    <row r="1" spans="2:9">
      <c r="B1" s="96" t="s">
        <v>235</v>
      </c>
      <c r="C1" s="96" t="s">
        <v>236</v>
      </c>
      <c r="D1" s="96" t="s">
        <v>237</v>
      </c>
      <c r="E1" s="96" t="s">
        <v>238</v>
      </c>
    </row>
    <row r="2" spans="2:9">
      <c r="B2" t="s">
        <v>63</v>
      </c>
      <c r="C2">
        <f>SUM(D2:E2)</f>
        <v>91</v>
      </c>
      <c r="D2">
        <v>52</v>
      </c>
      <c r="E2">
        <v>39</v>
      </c>
    </row>
    <row r="3" spans="2:9">
      <c r="B3" t="s">
        <v>41</v>
      </c>
      <c r="C3" s="1">
        <f t="shared" ref="C3:C19" si="0">SUM(D3:E3)</f>
        <v>11</v>
      </c>
      <c r="D3">
        <v>4</v>
      </c>
      <c r="E3">
        <v>7</v>
      </c>
      <c r="G3" s="1"/>
      <c r="H3" s="1"/>
      <c r="I3" s="1"/>
    </row>
    <row r="4" spans="2:9">
      <c r="B4" t="s">
        <v>65</v>
      </c>
      <c r="C4" s="1">
        <f t="shared" si="0"/>
        <v>37</v>
      </c>
      <c r="D4">
        <v>22</v>
      </c>
      <c r="E4">
        <v>15</v>
      </c>
      <c r="G4" s="94"/>
      <c r="H4" s="95"/>
      <c r="I4" s="95"/>
    </row>
    <row r="5" spans="2:9">
      <c r="B5" t="s">
        <v>88</v>
      </c>
      <c r="C5" s="1">
        <f t="shared" si="0"/>
        <v>40</v>
      </c>
      <c r="D5">
        <v>32</v>
      </c>
      <c r="E5">
        <v>8</v>
      </c>
      <c r="G5" s="94"/>
      <c r="H5" s="95"/>
      <c r="I5" s="95"/>
    </row>
    <row r="6" spans="2:9">
      <c r="B6" t="s">
        <v>89</v>
      </c>
      <c r="C6" s="1">
        <f t="shared" si="0"/>
        <v>18</v>
      </c>
      <c r="D6">
        <v>10</v>
      </c>
      <c r="E6">
        <v>8</v>
      </c>
      <c r="G6" s="94"/>
      <c r="H6" s="95"/>
      <c r="I6" s="95"/>
    </row>
    <row r="7" spans="2:9">
      <c r="B7" t="s">
        <v>75</v>
      </c>
      <c r="C7" s="1">
        <f t="shared" si="0"/>
        <v>57</v>
      </c>
      <c r="D7">
        <v>25</v>
      </c>
      <c r="E7">
        <v>32</v>
      </c>
      <c r="G7" s="94"/>
      <c r="H7" s="95"/>
      <c r="I7" s="95"/>
    </row>
    <row r="8" spans="2:9">
      <c r="B8" t="s">
        <v>92</v>
      </c>
      <c r="C8" s="1">
        <f t="shared" si="0"/>
        <v>4</v>
      </c>
      <c r="D8">
        <v>2</v>
      </c>
      <c r="E8">
        <v>2</v>
      </c>
      <c r="G8" s="94"/>
      <c r="H8" s="95"/>
      <c r="I8" s="95"/>
    </row>
    <row r="9" spans="2:9">
      <c r="B9" t="s">
        <v>80</v>
      </c>
      <c r="C9" s="1">
        <f t="shared" si="0"/>
        <v>55</v>
      </c>
      <c r="D9">
        <v>32</v>
      </c>
      <c r="E9">
        <v>23</v>
      </c>
      <c r="G9" s="94"/>
      <c r="H9" s="95"/>
      <c r="I9" s="95"/>
    </row>
    <row r="10" spans="2:9">
      <c r="B10" t="s">
        <v>52</v>
      </c>
      <c r="C10" s="1">
        <f t="shared" si="0"/>
        <v>106</v>
      </c>
      <c r="D10">
        <v>52</v>
      </c>
      <c r="E10">
        <v>54</v>
      </c>
      <c r="G10" s="94"/>
      <c r="H10" s="95"/>
      <c r="I10" s="95"/>
    </row>
    <row r="11" spans="2:9">
      <c r="B11" t="s">
        <v>54</v>
      </c>
      <c r="C11" s="1">
        <f t="shared" si="0"/>
        <v>98</v>
      </c>
      <c r="D11">
        <v>78</v>
      </c>
      <c r="E11">
        <v>20</v>
      </c>
      <c r="G11" s="94"/>
      <c r="H11" s="95"/>
      <c r="I11" s="95"/>
    </row>
    <row r="12" spans="2:9">
      <c r="B12" t="s">
        <v>94</v>
      </c>
      <c r="C12" s="1">
        <f t="shared" si="0"/>
        <v>68</v>
      </c>
      <c r="D12">
        <v>44</v>
      </c>
      <c r="E12">
        <v>24</v>
      </c>
      <c r="G12" s="94"/>
      <c r="H12" s="95"/>
      <c r="I12" s="95"/>
    </row>
    <row r="13" spans="2:9">
      <c r="B13" t="s">
        <v>95</v>
      </c>
      <c r="C13" s="1">
        <f t="shared" si="0"/>
        <v>101</v>
      </c>
      <c r="D13">
        <v>56</v>
      </c>
      <c r="E13">
        <v>45</v>
      </c>
      <c r="G13" s="94"/>
      <c r="H13" s="95"/>
      <c r="I13" s="95"/>
    </row>
    <row r="14" spans="2:9">
      <c r="B14" t="s">
        <v>96</v>
      </c>
      <c r="C14" s="1">
        <f t="shared" si="0"/>
        <v>35</v>
      </c>
      <c r="D14">
        <v>12</v>
      </c>
      <c r="E14">
        <v>23</v>
      </c>
      <c r="G14" s="94"/>
      <c r="H14" s="95"/>
      <c r="I14" s="95"/>
    </row>
    <row r="15" spans="2:9">
      <c r="B15" t="s">
        <v>45</v>
      </c>
      <c r="C15" s="1">
        <f t="shared" si="0"/>
        <v>79</v>
      </c>
      <c r="D15">
        <v>45</v>
      </c>
      <c r="E15">
        <v>34</v>
      </c>
      <c r="G15" s="94"/>
      <c r="H15" s="95"/>
      <c r="I15" s="95"/>
    </row>
    <row r="16" spans="2:9">
      <c r="B16" t="s">
        <v>34</v>
      </c>
      <c r="C16" s="1">
        <f t="shared" si="0"/>
        <v>123</v>
      </c>
      <c r="D16">
        <v>56</v>
      </c>
      <c r="E16">
        <v>67</v>
      </c>
      <c r="G16" s="94"/>
      <c r="H16" s="95"/>
      <c r="I16" s="95"/>
    </row>
    <row r="17" spans="2:9">
      <c r="B17" t="s">
        <v>32</v>
      </c>
      <c r="C17" s="1">
        <f t="shared" si="0"/>
        <v>167</v>
      </c>
      <c r="D17">
        <v>89</v>
      </c>
      <c r="E17">
        <v>78</v>
      </c>
      <c r="F17" t="s">
        <v>212</v>
      </c>
      <c r="G17" s="94"/>
      <c r="H17" s="95"/>
      <c r="I17" s="95"/>
    </row>
    <row r="18" spans="2:9">
      <c r="B18" t="s">
        <v>78</v>
      </c>
      <c r="C18" s="1">
        <f t="shared" si="0"/>
        <v>22</v>
      </c>
      <c r="D18">
        <v>10</v>
      </c>
      <c r="E18">
        <v>12</v>
      </c>
      <c r="G18" s="94"/>
      <c r="H18" s="95"/>
      <c r="I18" s="95"/>
    </row>
    <row r="19" spans="2:9">
      <c r="B19" t="s">
        <v>47</v>
      </c>
      <c r="C19" s="1">
        <f t="shared" si="0"/>
        <v>55</v>
      </c>
      <c r="D19">
        <v>32</v>
      </c>
      <c r="E19">
        <v>23</v>
      </c>
      <c r="G19" s="94"/>
      <c r="H19" s="95"/>
      <c r="I19" s="95"/>
    </row>
    <row r="20" spans="2:9">
      <c r="B20" s="97" t="s">
        <v>239</v>
      </c>
      <c r="C20" s="97">
        <f>SUM(C2:C19)</f>
        <v>1167</v>
      </c>
      <c r="D20" s="97">
        <f t="shared" ref="D20:E20" si="1">SUM(D2:D19)</f>
        <v>653</v>
      </c>
      <c r="E20" s="97">
        <f t="shared" si="1"/>
        <v>514</v>
      </c>
      <c r="G20" s="94"/>
      <c r="H20" s="95"/>
      <c r="I20" s="95"/>
    </row>
    <row r="21" spans="2:9">
      <c r="C21" s="1"/>
      <c r="G21" s="94"/>
      <c r="H21" s="95"/>
      <c r="I21" s="95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0"/>
  <sheetViews>
    <sheetView zoomScale="70" zoomScaleNormal="70" workbookViewId="0">
      <selection activeCell="Q32" sqref="Q32"/>
    </sheetView>
  </sheetViews>
  <sheetFormatPr defaultColWidth="8.88671875" defaultRowHeight="14.4"/>
  <cols>
    <col min="1" max="1" width="10.5546875" bestFit="1" customWidth="1"/>
    <col min="2" max="2" width="16" bestFit="1" customWidth="1"/>
    <col min="3" max="3" width="9.109375" bestFit="1" customWidth="1"/>
    <col min="4" max="4" width="19" bestFit="1" customWidth="1"/>
    <col min="5" max="5" width="13.21875" customWidth="1"/>
    <col min="6" max="6" width="20.44140625" bestFit="1" customWidth="1"/>
    <col min="7" max="7" width="11.44140625" bestFit="1" customWidth="1"/>
    <col min="8" max="8" width="12.33203125" customWidth="1"/>
    <col min="9" max="9" width="9" customWidth="1"/>
    <col min="10" max="10" width="8.6640625" bestFit="1" customWidth="1"/>
    <col min="12" max="12" width="10.44140625" bestFit="1" customWidth="1"/>
    <col min="13" max="13" width="14.21875" bestFit="1" customWidth="1"/>
    <col min="14" max="14" width="10.88671875" bestFit="1" customWidth="1"/>
    <col min="15" max="15" width="15.6640625" bestFit="1" customWidth="1"/>
    <col min="16" max="16" width="11.109375" bestFit="1" customWidth="1"/>
    <col min="17" max="17" width="17.21875" bestFit="1" customWidth="1"/>
    <col min="18" max="18" width="14.6640625" bestFit="1" customWidth="1"/>
    <col min="19" max="19" width="15" bestFit="1" customWidth="1"/>
    <col min="20" max="20" width="13.77734375" bestFit="1" customWidth="1"/>
    <col min="21" max="21" width="12.33203125" bestFit="1" customWidth="1"/>
    <col min="22" max="22" width="14.5546875" bestFit="1" customWidth="1"/>
    <col min="23" max="23" width="11.5546875" bestFit="1" customWidth="1"/>
    <col min="24" max="24" width="12.33203125" bestFit="1" customWidth="1"/>
  </cols>
  <sheetData>
    <row r="1" spans="1:10" ht="58.2" customHeight="1" thickBot="1">
      <c r="A1" s="101" t="s">
        <v>245</v>
      </c>
      <c r="B1" s="102" t="s">
        <v>246</v>
      </c>
      <c r="C1" s="102" t="s">
        <v>139</v>
      </c>
      <c r="D1" s="102" t="s">
        <v>240</v>
      </c>
      <c r="E1" s="102" t="s">
        <v>241</v>
      </c>
      <c r="F1" s="102" t="s">
        <v>289</v>
      </c>
      <c r="G1" s="102" t="s">
        <v>242</v>
      </c>
      <c r="H1" s="102" t="s">
        <v>290</v>
      </c>
      <c r="I1" s="102" t="s">
        <v>243</v>
      </c>
      <c r="J1" s="103" t="s">
        <v>244</v>
      </c>
    </row>
    <row r="2" spans="1:10">
      <c r="A2" s="22">
        <v>21529</v>
      </c>
      <c r="B2" s="23" t="s">
        <v>254</v>
      </c>
      <c r="C2" s="23" t="s">
        <v>272</v>
      </c>
      <c r="D2" s="23" t="s">
        <v>294</v>
      </c>
      <c r="E2" s="23" t="s">
        <v>308</v>
      </c>
      <c r="F2" s="23" t="s">
        <v>299</v>
      </c>
      <c r="G2" s="104">
        <v>1242</v>
      </c>
      <c r="H2" s="100">
        <v>43025</v>
      </c>
      <c r="I2" s="23">
        <v>0</v>
      </c>
      <c r="J2" s="24">
        <v>0</v>
      </c>
    </row>
    <row r="3" spans="1:10">
      <c r="A3" s="16">
        <v>20901</v>
      </c>
      <c r="B3" s="17" t="s">
        <v>248</v>
      </c>
      <c r="C3" s="17" t="s">
        <v>222</v>
      </c>
      <c r="D3" s="17" t="s">
        <v>284</v>
      </c>
      <c r="E3" s="17" t="s">
        <v>306</v>
      </c>
      <c r="F3" s="17" t="s">
        <v>299</v>
      </c>
      <c r="G3" s="104">
        <v>1234</v>
      </c>
      <c r="H3" s="98">
        <v>43472</v>
      </c>
      <c r="I3" s="17">
        <v>3</v>
      </c>
      <c r="J3" s="18">
        <v>0</v>
      </c>
    </row>
    <row r="4" spans="1:10">
      <c r="A4" s="16">
        <v>22536</v>
      </c>
      <c r="B4" s="17" t="s">
        <v>266</v>
      </c>
      <c r="C4" s="17" t="s">
        <v>283</v>
      </c>
      <c r="D4" s="17" t="s">
        <v>296</v>
      </c>
      <c r="E4" s="17" t="s">
        <v>289</v>
      </c>
      <c r="F4" s="17" t="s">
        <v>289</v>
      </c>
      <c r="G4" s="105">
        <v>2723</v>
      </c>
      <c r="H4" s="98">
        <v>42769</v>
      </c>
      <c r="I4" s="17">
        <v>0</v>
      </c>
      <c r="J4" s="18">
        <v>15</v>
      </c>
    </row>
    <row r="5" spans="1:10">
      <c r="A5" s="16">
        <v>22157</v>
      </c>
      <c r="B5" s="17" t="s">
        <v>262</v>
      </c>
      <c r="C5" s="17" t="s">
        <v>279</v>
      </c>
      <c r="D5" s="17" t="s">
        <v>297</v>
      </c>
      <c r="E5" s="17" t="s">
        <v>308</v>
      </c>
      <c r="F5" s="17" t="s">
        <v>299</v>
      </c>
      <c r="G5" s="105">
        <v>1752.23</v>
      </c>
      <c r="H5" s="98">
        <v>43506</v>
      </c>
      <c r="I5" s="17">
        <v>0</v>
      </c>
      <c r="J5" s="18">
        <v>10</v>
      </c>
    </row>
    <row r="6" spans="1:10">
      <c r="A6" s="16">
        <v>22000</v>
      </c>
      <c r="B6" s="17" t="s">
        <v>260</v>
      </c>
      <c r="C6" s="17" t="s">
        <v>278</v>
      </c>
      <c r="D6" s="17" t="s">
        <v>288</v>
      </c>
      <c r="E6" s="17" t="s">
        <v>302</v>
      </c>
      <c r="F6" s="17" t="s">
        <v>299</v>
      </c>
      <c r="G6" s="105">
        <v>1532.58</v>
      </c>
      <c r="H6" s="98">
        <v>43351</v>
      </c>
      <c r="I6" s="17">
        <v>0</v>
      </c>
      <c r="J6" s="18">
        <v>0</v>
      </c>
    </row>
    <row r="7" spans="1:10">
      <c r="A7" s="16">
        <v>21908</v>
      </c>
      <c r="B7" s="17" t="s">
        <v>259</v>
      </c>
      <c r="C7" s="17" t="s">
        <v>277</v>
      </c>
      <c r="D7" s="17" t="s">
        <v>285</v>
      </c>
      <c r="E7" s="17" t="s">
        <v>307</v>
      </c>
      <c r="F7" s="17" t="s">
        <v>304</v>
      </c>
      <c r="G7" s="105">
        <v>2325.5500000000002</v>
      </c>
      <c r="H7" s="98">
        <v>43628</v>
      </c>
      <c r="I7" s="17">
        <v>0</v>
      </c>
      <c r="J7" s="18">
        <v>14</v>
      </c>
    </row>
    <row r="8" spans="1:10">
      <c r="A8" s="16">
        <v>21751</v>
      </c>
      <c r="B8" s="17" t="s">
        <v>257</v>
      </c>
      <c r="C8" s="17" t="s">
        <v>275</v>
      </c>
      <c r="D8" s="17" t="s">
        <v>295</v>
      </c>
      <c r="E8" s="17" t="s">
        <v>306</v>
      </c>
      <c r="F8" s="17" t="s">
        <v>299</v>
      </c>
      <c r="G8" s="105">
        <v>2045.22</v>
      </c>
      <c r="H8" s="98">
        <v>44185</v>
      </c>
      <c r="I8" s="17">
        <v>1</v>
      </c>
      <c r="J8" s="18">
        <v>0</v>
      </c>
    </row>
    <row r="9" spans="1:10">
      <c r="A9" s="16">
        <v>22379</v>
      </c>
      <c r="B9" s="17" t="s">
        <v>265</v>
      </c>
      <c r="C9" s="17" t="s">
        <v>282</v>
      </c>
      <c r="D9" s="17" t="s">
        <v>293</v>
      </c>
      <c r="E9" s="17" t="s">
        <v>300</v>
      </c>
      <c r="F9" s="17" t="s">
        <v>303</v>
      </c>
      <c r="G9" s="105">
        <v>2387.25</v>
      </c>
      <c r="H9" s="98">
        <v>43007</v>
      </c>
      <c r="I9" s="17">
        <v>0</v>
      </c>
      <c r="J9" s="18">
        <v>3</v>
      </c>
    </row>
    <row r="10" spans="1:10">
      <c r="A10" s="16">
        <v>22314</v>
      </c>
      <c r="B10" s="17" t="s">
        <v>264</v>
      </c>
      <c r="C10" s="17" t="s">
        <v>281</v>
      </c>
      <c r="D10" s="17" t="s">
        <v>285</v>
      </c>
      <c r="E10" s="17" t="s">
        <v>307</v>
      </c>
      <c r="F10" s="17" t="s">
        <v>304</v>
      </c>
      <c r="G10" s="105">
        <v>1789.23</v>
      </c>
      <c r="H10" s="98">
        <v>44115</v>
      </c>
      <c r="I10" s="17">
        <v>7</v>
      </c>
      <c r="J10" s="18">
        <v>12</v>
      </c>
    </row>
    <row r="11" spans="1:10">
      <c r="A11" s="16">
        <v>21215</v>
      </c>
      <c r="B11" s="17" t="s">
        <v>309</v>
      </c>
      <c r="C11" s="17" t="s">
        <v>269</v>
      </c>
      <c r="D11" s="17" t="s">
        <v>285</v>
      </c>
      <c r="E11" s="17" t="s">
        <v>307</v>
      </c>
      <c r="F11" s="17" t="s">
        <v>304</v>
      </c>
      <c r="G11" s="105">
        <v>1753.96</v>
      </c>
      <c r="H11" s="98">
        <v>42973</v>
      </c>
      <c r="I11" s="17">
        <v>0</v>
      </c>
      <c r="J11" s="18">
        <v>0</v>
      </c>
    </row>
    <row r="12" spans="1:10">
      <c r="A12" s="16">
        <v>21058</v>
      </c>
      <c r="B12" s="17" t="s">
        <v>249</v>
      </c>
      <c r="C12" s="17" t="s">
        <v>267</v>
      </c>
      <c r="D12" s="17" t="s">
        <v>284</v>
      </c>
      <c r="E12" s="17" t="s">
        <v>306</v>
      </c>
      <c r="F12" s="17" t="s">
        <v>299</v>
      </c>
      <c r="G12" s="105">
        <v>2000.88</v>
      </c>
      <c r="H12" s="98">
        <v>43195</v>
      </c>
      <c r="I12" s="17">
        <v>0</v>
      </c>
      <c r="J12" s="18">
        <v>0</v>
      </c>
    </row>
    <row r="13" spans="1:10">
      <c r="A13" s="16">
        <v>21594</v>
      </c>
      <c r="B13" s="17" t="s">
        <v>255</v>
      </c>
      <c r="C13" s="17" t="s">
        <v>273</v>
      </c>
      <c r="D13" s="17" t="s">
        <v>294</v>
      </c>
      <c r="E13" s="17" t="s">
        <v>308</v>
      </c>
      <c r="F13" s="17" t="s">
        <v>299</v>
      </c>
      <c r="G13" s="105">
        <v>1258.4000000000001</v>
      </c>
      <c r="H13" s="98">
        <v>43576</v>
      </c>
      <c r="I13" s="17">
        <v>0</v>
      </c>
      <c r="J13" s="18">
        <v>7</v>
      </c>
    </row>
    <row r="14" spans="1:10">
      <c r="A14" s="16">
        <v>21686</v>
      </c>
      <c r="B14" s="17" t="s">
        <v>256</v>
      </c>
      <c r="C14" s="17" t="s">
        <v>274</v>
      </c>
      <c r="D14" s="17" t="s">
        <v>286</v>
      </c>
      <c r="E14" s="17" t="s">
        <v>306</v>
      </c>
      <c r="F14" s="17" t="s">
        <v>299</v>
      </c>
      <c r="G14" s="105">
        <v>1297.04</v>
      </c>
      <c r="H14" s="98">
        <v>43299</v>
      </c>
      <c r="I14" s="17">
        <v>0</v>
      </c>
      <c r="J14" s="18">
        <v>7</v>
      </c>
    </row>
    <row r="15" spans="1:10">
      <c r="A15" s="16">
        <v>21280</v>
      </c>
      <c r="B15" s="17" t="s">
        <v>251</v>
      </c>
      <c r="C15" s="17" t="s">
        <v>224</v>
      </c>
      <c r="D15" s="17" t="s">
        <v>292</v>
      </c>
      <c r="E15" s="17" t="s">
        <v>298</v>
      </c>
      <c r="F15" s="17" t="s">
        <v>303</v>
      </c>
      <c r="G15" s="105">
        <v>2355.04</v>
      </c>
      <c r="H15" s="98">
        <v>43524</v>
      </c>
      <c r="I15" s="17">
        <v>1</v>
      </c>
      <c r="J15" s="18">
        <v>0</v>
      </c>
    </row>
    <row r="16" spans="1:10">
      <c r="A16" s="16">
        <v>22222</v>
      </c>
      <c r="B16" s="17" t="s">
        <v>263</v>
      </c>
      <c r="C16" s="17" t="s">
        <v>280</v>
      </c>
      <c r="D16" s="17" t="s">
        <v>287</v>
      </c>
      <c r="E16" s="17" t="s">
        <v>301</v>
      </c>
      <c r="F16" s="17" t="s">
        <v>305</v>
      </c>
      <c r="G16" s="105">
        <v>2425.66</v>
      </c>
      <c r="H16" s="98">
        <v>43229</v>
      </c>
      <c r="I16" s="17">
        <v>0</v>
      </c>
      <c r="J16" s="18">
        <v>0</v>
      </c>
    </row>
    <row r="17" spans="1:10">
      <c r="A17" s="16">
        <v>20744</v>
      </c>
      <c r="B17" s="17" t="s">
        <v>247</v>
      </c>
      <c r="C17" s="17" t="s">
        <v>221</v>
      </c>
      <c r="D17" s="17" t="s">
        <v>291</v>
      </c>
      <c r="E17" s="17" t="s">
        <v>298</v>
      </c>
      <c r="F17" s="17" t="s">
        <v>303</v>
      </c>
      <c r="G17" s="105">
        <v>2122.58</v>
      </c>
      <c r="H17" s="98">
        <v>42921</v>
      </c>
      <c r="I17" s="17">
        <v>0</v>
      </c>
      <c r="J17" s="18">
        <v>15</v>
      </c>
    </row>
    <row r="18" spans="1:10">
      <c r="A18" s="16">
        <v>21123</v>
      </c>
      <c r="B18" s="17" t="s">
        <v>250</v>
      </c>
      <c r="C18" s="17" t="s">
        <v>268</v>
      </c>
      <c r="D18" s="17" t="s">
        <v>286</v>
      </c>
      <c r="E18" s="17" t="s">
        <v>306</v>
      </c>
      <c r="F18" s="17" t="s">
        <v>299</v>
      </c>
      <c r="G18" s="105">
        <v>2104.0500000000002</v>
      </c>
      <c r="H18" s="98">
        <v>44081</v>
      </c>
      <c r="I18" s="17">
        <v>0</v>
      </c>
      <c r="J18" s="18">
        <v>15</v>
      </c>
    </row>
    <row r="19" spans="1:10">
      <c r="A19" s="16">
        <v>21843</v>
      </c>
      <c r="B19" s="17" t="s">
        <v>258</v>
      </c>
      <c r="C19" s="17" t="s">
        <v>276</v>
      </c>
      <c r="D19" s="17" t="s">
        <v>287</v>
      </c>
      <c r="E19" s="17" t="s">
        <v>301</v>
      </c>
      <c r="F19" s="17" t="s">
        <v>305</v>
      </c>
      <c r="G19" s="105">
        <v>2482.36</v>
      </c>
      <c r="H19" s="98">
        <v>43077</v>
      </c>
      <c r="I19" s="17">
        <v>0</v>
      </c>
      <c r="J19" s="18">
        <v>0</v>
      </c>
    </row>
    <row r="20" spans="1:10">
      <c r="A20" s="16">
        <v>21372</v>
      </c>
      <c r="B20" s="17" t="s">
        <v>252</v>
      </c>
      <c r="C20" s="17" t="s">
        <v>270</v>
      </c>
      <c r="D20" s="17" t="s">
        <v>293</v>
      </c>
      <c r="E20" s="17" t="s">
        <v>300</v>
      </c>
      <c r="F20" s="17" t="s">
        <v>303</v>
      </c>
      <c r="G20" s="105">
        <v>1358.33</v>
      </c>
      <c r="H20" s="98">
        <v>43247</v>
      </c>
      <c r="I20" s="17">
        <v>2</v>
      </c>
      <c r="J20" s="18">
        <v>5</v>
      </c>
    </row>
    <row r="21" spans="1:10">
      <c r="A21" s="16">
        <v>22065</v>
      </c>
      <c r="B21" s="17" t="s">
        <v>261</v>
      </c>
      <c r="C21" s="17" t="s">
        <v>270</v>
      </c>
      <c r="D21" s="17" t="s">
        <v>293</v>
      </c>
      <c r="E21" s="17" t="s">
        <v>300</v>
      </c>
      <c r="F21" s="17" t="s">
        <v>303</v>
      </c>
      <c r="G21" s="105">
        <v>1469.02</v>
      </c>
      <c r="H21" s="98">
        <v>42955</v>
      </c>
      <c r="I21" s="17">
        <v>2</v>
      </c>
      <c r="J21" s="18">
        <v>0</v>
      </c>
    </row>
    <row r="22" spans="1:10" ht="15" thickBot="1">
      <c r="A22" s="19">
        <v>21437</v>
      </c>
      <c r="B22" s="20" t="s">
        <v>253</v>
      </c>
      <c r="C22" s="20" t="s">
        <v>271</v>
      </c>
      <c r="D22" s="20" t="s">
        <v>293</v>
      </c>
      <c r="E22" s="20" t="s">
        <v>300</v>
      </c>
      <c r="F22" s="20" t="s">
        <v>303</v>
      </c>
      <c r="G22" s="106">
        <v>1324.9</v>
      </c>
      <c r="H22" s="99">
        <v>44133</v>
      </c>
      <c r="I22" s="20">
        <v>0</v>
      </c>
      <c r="J22" s="21">
        <v>0</v>
      </c>
    </row>
    <row r="30" spans="1:10" ht="14.4" customHeight="1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0C8D-2BB5-4292-8749-B385E5A2C9D0}">
  <dimension ref="A1:R33"/>
  <sheetViews>
    <sheetView tabSelected="1" zoomScale="90" zoomScaleNormal="90" workbookViewId="0">
      <selection activeCell="M11" sqref="M11"/>
    </sheetView>
  </sheetViews>
  <sheetFormatPr defaultRowHeight="14.4"/>
  <cols>
    <col min="1" max="1" width="10.6640625" style="110" bestFit="1" customWidth="1"/>
    <col min="2" max="4" width="8.88671875" style="110"/>
    <col min="5" max="5" width="1.5546875" style="110" customWidth="1"/>
    <col min="6" max="6" width="1" style="110" customWidth="1"/>
    <col min="7" max="7" width="18.109375" style="110" customWidth="1"/>
    <col min="8" max="9" width="20.6640625" style="154" customWidth="1"/>
    <col min="10" max="10" width="20.6640625" style="110" customWidth="1"/>
    <col min="11" max="11" width="1.77734375" style="110" customWidth="1"/>
    <col min="12" max="12" width="1.44140625" style="110" customWidth="1"/>
    <col min="13" max="13" width="15.5546875" style="153" customWidth="1"/>
    <col min="14" max="14" width="14.88671875" style="153" bestFit="1" customWidth="1"/>
    <col min="15" max="15" width="10.88671875" style="110" customWidth="1"/>
    <col min="16" max="16" width="2.77734375" style="110" customWidth="1"/>
    <col min="17" max="17" width="18.88671875" style="154" customWidth="1"/>
    <col min="18" max="18" width="20" style="154" customWidth="1"/>
    <col min="19" max="16384" width="8.88671875" style="110"/>
  </cols>
  <sheetData>
    <row r="1" spans="1:18" ht="42" thickBot="1">
      <c r="A1" s="140" t="s">
        <v>320</v>
      </c>
      <c r="B1" s="141"/>
      <c r="C1" s="141"/>
      <c r="D1" s="142"/>
      <c r="G1" s="143" t="s">
        <v>321</v>
      </c>
      <c r="H1" s="144"/>
      <c r="I1" s="144"/>
      <c r="J1" s="144"/>
      <c r="M1" s="145" t="s">
        <v>322</v>
      </c>
      <c r="N1" s="145" t="s">
        <v>323</v>
      </c>
      <c r="O1" s="145" t="s">
        <v>324</v>
      </c>
      <c r="Q1" s="143" t="s">
        <v>325</v>
      </c>
      <c r="R1" s="146"/>
    </row>
    <row r="2" spans="1:18" ht="58.2" thickBot="1">
      <c r="A2" s="147" t="s">
        <v>326</v>
      </c>
      <c r="B2" s="148" t="s">
        <v>327</v>
      </c>
      <c r="C2" s="148" t="s">
        <v>328</v>
      </c>
      <c r="D2" s="149" t="s">
        <v>329</v>
      </c>
      <c r="G2" s="150" t="s">
        <v>330</v>
      </c>
      <c r="H2" s="151" t="s">
        <v>331</v>
      </c>
      <c r="I2" s="151" t="s">
        <v>332</v>
      </c>
      <c r="J2" s="152" t="s">
        <v>333</v>
      </c>
      <c r="M2" s="153" t="s">
        <v>334</v>
      </c>
      <c r="N2" s="153" t="s">
        <v>335</v>
      </c>
      <c r="O2" s="153" t="s">
        <v>334</v>
      </c>
      <c r="Q2" s="150" t="s">
        <v>331</v>
      </c>
      <c r="R2" s="152" t="s">
        <v>336</v>
      </c>
    </row>
    <row r="3" spans="1:18">
      <c r="A3" s="154" t="s">
        <v>337</v>
      </c>
      <c r="B3" s="154" t="s">
        <v>338</v>
      </c>
      <c r="C3" s="154" t="s">
        <v>143</v>
      </c>
      <c r="D3" s="155">
        <v>1</v>
      </c>
      <c r="G3" s="110" t="str">
        <f>VLOOKUP(C3,M:N,2,1)</f>
        <v>Critico</v>
      </c>
      <c r="H3" s="154" t="str">
        <f t="shared" ref="H3:H31" si="0">VLOOKUP(C3,M:N,2,0)</f>
        <v>Critico</v>
      </c>
      <c r="I3" s="154" t="str">
        <f t="shared" ref="I3:I22" si="1">IFERROR(VLOOKUP(C3,M:N,2,0),"ERROR TRATADO")</f>
        <v>Critico</v>
      </c>
      <c r="J3" s="154" t="str">
        <f>VLOOKUP(C3,M:N,MATCH("Descripció Tipus de Producte",$M$1:$N$1,0),0)</f>
        <v>Critico</v>
      </c>
      <c r="M3" s="153" t="s">
        <v>339</v>
      </c>
      <c r="N3" s="153" t="s">
        <v>340</v>
      </c>
      <c r="O3" s="153" t="s">
        <v>339</v>
      </c>
      <c r="Q3" s="154" t="str">
        <f>VLOOKUP(C3,M:N,2,0)</f>
        <v>Critico</v>
      </c>
      <c r="R3" s="154" t="str">
        <f>VLOOKUP(C3,CHOOSE({2,1},$N$2:$N$7,$O$2:$O$7),2,0)</f>
        <v>Critico</v>
      </c>
    </row>
    <row r="4" spans="1:18">
      <c r="A4" s="154" t="s">
        <v>341</v>
      </c>
      <c r="B4" s="154" t="s">
        <v>342</v>
      </c>
      <c r="C4" s="154" t="s">
        <v>339</v>
      </c>
      <c r="D4" s="155">
        <v>3</v>
      </c>
      <c r="G4" s="110" t="str">
        <f>VLOOKUP(C4,M:N,2,1)</f>
        <v>Especial</v>
      </c>
      <c r="H4" s="154" t="str">
        <f t="shared" si="0"/>
        <v>Especial</v>
      </c>
      <c r="I4" s="154" t="str">
        <f t="shared" si="1"/>
        <v>Especial</v>
      </c>
      <c r="J4" s="154" t="str">
        <f t="shared" ref="J4:J31" si="2">VLOOKUP(C4,M:N,MATCH("Descripció Tipus de Producte",$M$1:$N$1,0),0)</f>
        <v>Especial</v>
      </c>
      <c r="M4" s="153" t="s">
        <v>343</v>
      </c>
      <c r="N4" s="153" t="s">
        <v>299</v>
      </c>
      <c r="O4" s="153" t="s">
        <v>343</v>
      </c>
      <c r="Q4" s="154" t="str">
        <f t="shared" ref="Q4:Q31" si="3">VLOOKUP(C4,M:N,2,0)</f>
        <v>Especial</v>
      </c>
      <c r="R4" s="154" t="str">
        <f>VLOOKUP(C4,CHOOSE({2,1},$N$2:$N$7,$O$2:$O$7),2,0)</f>
        <v>Especial</v>
      </c>
    </row>
    <row r="5" spans="1:18">
      <c r="A5" s="154" t="s">
        <v>344</v>
      </c>
      <c r="B5" s="154" t="s">
        <v>345</v>
      </c>
      <c r="C5" s="154" t="s">
        <v>343</v>
      </c>
      <c r="D5" s="155">
        <v>4</v>
      </c>
      <c r="G5" s="110" t="str">
        <f>VLOOKUP(C5,M:N,2,1)</f>
        <v>General</v>
      </c>
      <c r="H5" s="154" t="str">
        <f t="shared" si="0"/>
        <v>General</v>
      </c>
      <c r="I5" s="154" t="str">
        <f t="shared" si="1"/>
        <v>General</v>
      </c>
      <c r="J5" s="154" t="str">
        <f t="shared" si="2"/>
        <v>General</v>
      </c>
      <c r="M5" s="153" t="s">
        <v>143</v>
      </c>
      <c r="N5" s="153" t="s">
        <v>346</v>
      </c>
      <c r="O5" s="153" t="s">
        <v>143</v>
      </c>
      <c r="Q5" s="154" t="str">
        <f t="shared" si="3"/>
        <v>General</v>
      </c>
      <c r="R5" s="154" t="str">
        <f>VLOOKUP(C5,CHOOSE({2,1},$N$2:$N$7,$O$2:$O$7),2,0)</f>
        <v>General</v>
      </c>
    </row>
    <row r="6" spans="1:18">
      <c r="A6" s="154" t="s">
        <v>347</v>
      </c>
      <c r="B6" s="154" t="s">
        <v>345</v>
      </c>
      <c r="C6" s="154" t="s">
        <v>334</v>
      </c>
      <c r="D6" s="155">
        <v>1</v>
      </c>
      <c r="G6" s="110" t="str">
        <f>VLOOKUP(C6,M1:N7,2,1)</f>
        <v>Elemental</v>
      </c>
      <c r="H6" s="154" t="str">
        <f t="shared" si="0"/>
        <v>Elemental</v>
      </c>
      <c r="I6" s="154" t="str">
        <f t="shared" si="1"/>
        <v>Elemental</v>
      </c>
      <c r="J6" s="154" t="str">
        <f t="shared" si="2"/>
        <v>Elemental</v>
      </c>
      <c r="M6" s="153" t="s">
        <v>348</v>
      </c>
      <c r="N6" s="153" t="s">
        <v>349</v>
      </c>
      <c r="O6" s="153" t="s">
        <v>348</v>
      </c>
      <c r="Q6" s="154" t="str">
        <f t="shared" si="3"/>
        <v>Elemental</v>
      </c>
      <c r="R6" s="154" t="str">
        <f>VLOOKUP(C6,CHOOSE({2,1},$N$2:$N$7,$O$2:$O$7),2,0)</f>
        <v>Elemental</v>
      </c>
    </row>
    <row r="7" spans="1:18">
      <c r="A7" s="154" t="s">
        <v>350</v>
      </c>
      <c r="B7" s="154" t="s">
        <v>345</v>
      </c>
      <c r="C7" s="154" t="s">
        <v>339</v>
      </c>
      <c r="D7" s="155">
        <v>2</v>
      </c>
      <c r="G7" s="110" t="str">
        <f t="shared" ref="G7:G31" si="4">VLOOKUP(C7,M:N,2,1)</f>
        <v>Especial</v>
      </c>
      <c r="H7" s="154" t="str">
        <f t="shared" si="0"/>
        <v>Especial</v>
      </c>
      <c r="I7" s="154" t="str">
        <f t="shared" si="1"/>
        <v>Especial</v>
      </c>
      <c r="J7" s="154" t="str">
        <f t="shared" si="2"/>
        <v>Especial</v>
      </c>
      <c r="M7" s="153" t="s">
        <v>351</v>
      </c>
      <c r="N7" s="153" t="s">
        <v>352</v>
      </c>
      <c r="O7" s="153" t="s">
        <v>351</v>
      </c>
      <c r="Q7" s="154" t="str">
        <f t="shared" si="3"/>
        <v>Especial</v>
      </c>
      <c r="R7" s="154" t="str">
        <f>VLOOKUP(C7,CHOOSE({2,1},$N$2:$N$7,$O$2:$O$7),2,0)</f>
        <v>Especial</v>
      </c>
    </row>
    <row r="8" spans="1:18">
      <c r="A8" s="154" t="s">
        <v>353</v>
      </c>
      <c r="B8" s="154" t="s">
        <v>345</v>
      </c>
      <c r="C8" s="154" t="s">
        <v>143</v>
      </c>
      <c r="D8" s="155">
        <v>6</v>
      </c>
      <c r="G8" s="110" t="str">
        <f t="shared" si="4"/>
        <v>Critico</v>
      </c>
      <c r="H8" s="154" t="str">
        <f t="shared" si="0"/>
        <v>Critico</v>
      </c>
      <c r="I8" s="154" t="str">
        <f t="shared" si="1"/>
        <v>Critico</v>
      </c>
      <c r="J8" s="154" t="str">
        <f t="shared" si="2"/>
        <v>Critico</v>
      </c>
      <c r="Q8" s="154" t="str">
        <f t="shared" si="3"/>
        <v>Critico</v>
      </c>
      <c r="R8" s="154" t="str">
        <f>VLOOKUP(C8,CHOOSE({2,1},$N$2:$N$7,$O$2:$O$7),2,0)</f>
        <v>Critico</v>
      </c>
    </row>
    <row r="9" spans="1:18">
      <c r="A9" s="154" t="s">
        <v>354</v>
      </c>
      <c r="B9" s="154" t="s">
        <v>338</v>
      </c>
      <c r="C9" s="154" t="s">
        <v>334</v>
      </c>
      <c r="D9" s="155">
        <v>7</v>
      </c>
      <c r="G9" s="110" t="str">
        <f t="shared" si="4"/>
        <v>Elemental</v>
      </c>
      <c r="H9" s="154" t="str">
        <f t="shared" si="0"/>
        <v>Elemental</v>
      </c>
      <c r="I9" s="154" t="str">
        <f t="shared" si="1"/>
        <v>Elemental</v>
      </c>
      <c r="J9" s="154" t="str">
        <f t="shared" si="2"/>
        <v>Elemental</v>
      </c>
      <c r="Q9" s="154" t="str">
        <f t="shared" si="3"/>
        <v>Elemental</v>
      </c>
      <c r="R9" s="154" t="str">
        <f>VLOOKUP(C9,CHOOSE({2,1},$N$2:$N$7,$O$2:$O$7),2,0)</f>
        <v>Elemental</v>
      </c>
    </row>
    <row r="10" spans="1:18">
      <c r="A10" s="154" t="s">
        <v>355</v>
      </c>
      <c r="B10" s="154" t="s">
        <v>345</v>
      </c>
      <c r="C10" s="154" t="s">
        <v>334</v>
      </c>
      <c r="D10" s="155">
        <v>1</v>
      </c>
      <c r="G10" s="110" t="str">
        <f t="shared" si="4"/>
        <v>Elemental</v>
      </c>
      <c r="H10" s="154" t="str">
        <f t="shared" si="0"/>
        <v>Elemental</v>
      </c>
      <c r="I10" s="154" t="str">
        <f t="shared" si="1"/>
        <v>Elemental</v>
      </c>
      <c r="J10" s="154" t="str">
        <f t="shared" si="2"/>
        <v>Elemental</v>
      </c>
      <c r="Q10" s="154" t="str">
        <f t="shared" si="3"/>
        <v>Elemental</v>
      </c>
      <c r="R10" s="154" t="str">
        <f>VLOOKUP(C10,CHOOSE({2,1},$N$2:$N$7,$O$2:$O$7),2,0)</f>
        <v>Elemental</v>
      </c>
    </row>
    <row r="11" spans="1:18">
      <c r="A11" s="154" t="s">
        <v>356</v>
      </c>
      <c r="B11" s="154" t="s">
        <v>345</v>
      </c>
      <c r="C11" s="154" t="s">
        <v>334</v>
      </c>
      <c r="D11" s="155">
        <v>2</v>
      </c>
      <c r="G11" s="110" t="str">
        <f t="shared" si="4"/>
        <v>Elemental</v>
      </c>
      <c r="H11" s="154" t="str">
        <f t="shared" si="0"/>
        <v>Elemental</v>
      </c>
      <c r="I11" s="154" t="str">
        <f t="shared" si="1"/>
        <v>Elemental</v>
      </c>
      <c r="J11" s="154" t="str">
        <f t="shared" si="2"/>
        <v>Elemental</v>
      </c>
      <c r="Q11" s="154" t="str">
        <f t="shared" si="3"/>
        <v>Elemental</v>
      </c>
      <c r="R11" s="154" t="str">
        <f>VLOOKUP(C11,CHOOSE({2,1},$N$2:$N$7,$O$2:$O$7),2,0)</f>
        <v>Elemental</v>
      </c>
    </row>
    <row r="12" spans="1:18">
      <c r="A12" s="154" t="s">
        <v>357</v>
      </c>
      <c r="B12" s="154" t="s">
        <v>345</v>
      </c>
      <c r="C12" s="154" t="s">
        <v>339</v>
      </c>
      <c r="D12" s="155">
        <v>6</v>
      </c>
      <c r="G12" s="110" t="str">
        <f t="shared" si="4"/>
        <v>Especial</v>
      </c>
      <c r="H12" s="154" t="str">
        <f t="shared" si="0"/>
        <v>Especial</v>
      </c>
      <c r="I12" s="154" t="str">
        <f t="shared" si="1"/>
        <v>Especial</v>
      </c>
      <c r="J12" s="154" t="str">
        <f t="shared" si="2"/>
        <v>Especial</v>
      </c>
      <c r="Q12" s="154" t="str">
        <f t="shared" si="3"/>
        <v>Especial</v>
      </c>
      <c r="R12" s="154" t="str">
        <f>VLOOKUP(C12,CHOOSE({2,1},$N$2:$N$7,$O$2:$O$7),2,0)</f>
        <v>Especial</v>
      </c>
    </row>
    <row r="13" spans="1:18">
      <c r="A13" s="154" t="s">
        <v>358</v>
      </c>
      <c r="B13" s="154" t="s">
        <v>345</v>
      </c>
      <c r="C13" s="154" t="s">
        <v>339</v>
      </c>
      <c r="D13" s="155">
        <v>2</v>
      </c>
      <c r="G13" s="110" t="str">
        <f t="shared" si="4"/>
        <v>Especial</v>
      </c>
      <c r="H13" s="154" t="str">
        <f t="shared" si="0"/>
        <v>Especial</v>
      </c>
      <c r="I13" s="154" t="str">
        <f t="shared" si="1"/>
        <v>Especial</v>
      </c>
      <c r="J13" s="154" t="str">
        <f t="shared" si="2"/>
        <v>Especial</v>
      </c>
      <c r="Q13" s="154" t="str">
        <f t="shared" si="3"/>
        <v>Especial</v>
      </c>
      <c r="R13" s="154" t="str">
        <f>VLOOKUP(C13,CHOOSE({2,1},$N$2:$N$7,$O$2:$O$7),2,0)</f>
        <v>Especial</v>
      </c>
    </row>
    <row r="14" spans="1:18">
      <c r="A14" s="154" t="s">
        <v>359</v>
      </c>
      <c r="B14" s="154" t="s">
        <v>338</v>
      </c>
      <c r="C14" s="154" t="s">
        <v>343</v>
      </c>
      <c r="D14" s="155">
        <v>8</v>
      </c>
      <c r="G14" s="110" t="str">
        <f t="shared" si="4"/>
        <v>General</v>
      </c>
      <c r="H14" s="154" t="str">
        <f t="shared" si="0"/>
        <v>General</v>
      </c>
      <c r="I14" s="154" t="str">
        <f t="shared" si="1"/>
        <v>General</v>
      </c>
      <c r="J14" s="154" t="str">
        <f t="shared" si="2"/>
        <v>General</v>
      </c>
      <c r="Q14" s="154" t="str">
        <f t="shared" si="3"/>
        <v>General</v>
      </c>
      <c r="R14" s="154" t="str">
        <f>VLOOKUP(C14,CHOOSE({2,1},$N$2:$N$7,$O$2:$O$7),2,0)</f>
        <v>General</v>
      </c>
    </row>
    <row r="15" spans="1:18">
      <c r="A15" s="154" t="s">
        <v>360</v>
      </c>
      <c r="B15" s="154" t="s">
        <v>338</v>
      </c>
      <c r="C15" s="154" t="s">
        <v>343</v>
      </c>
      <c r="D15" s="155">
        <v>4</v>
      </c>
      <c r="G15" s="110" t="str">
        <f t="shared" si="4"/>
        <v>General</v>
      </c>
      <c r="H15" s="154" t="str">
        <f t="shared" si="0"/>
        <v>General</v>
      </c>
      <c r="I15" s="154" t="str">
        <f t="shared" si="1"/>
        <v>General</v>
      </c>
      <c r="J15" s="154" t="str">
        <f t="shared" si="2"/>
        <v>General</v>
      </c>
      <c r="Q15" s="154" t="str">
        <f t="shared" si="3"/>
        <v>General</v>
      </c>
      <c r="R15" s="154" t="str">
        <f>VLOOKUP(C15,CHOOSE({2,1},$N$2:$N$7,$O$2:$O$7),2,0)</f>
        <v>General</v>
      </c>
    </row>
    <row r="16" spans="1:18">
      <c r="A16" s="154" t="s">
        <v>361</v>
      </c>
      <c r="B16" s="154" t="s">
        <v>338</v>
      </c>
      <c r="C16" s="154" t="s">
        <v>343</v>
      </c>
      <c r="D16" s="155">
        <v>5</v>
      </c>
      <c r="G16" s="110" t="str">
        <f t="shared" si="4"/>
        <v>General</v>
      </c>
      <c r="H16" s="154" t="str">
        <f t="shared" si="0"/>
        <v>General</v>
      </c>
      <c r="I16" s="154" t="str">
        <f t="shared" si="1"/>
        <v>General</v>
      </c>
      <c r="J16" s="154" t="str">
        <f t="shared" si="2"/>
        <v>General</v>
      </c>
      <c r="Q16" s="154" t="str">
        <f t="shared" si="3"/>
        <v>General</v>
      </c>
      <c r="R16" s="154" t="str">
        <f>VLOOKUP(C16,CHOOSE({2,1},$N$2:$N$7,$O$2:$O$7),2,0)</f>
        <v>General</v>
      </c>
    </row>
    <row r="17" spans="1:18">
      <c r="A17" s="154" t="s">
        <v>362</v>
      </c>
      <c r="B17" s="154" t="s">
        <v>342</v>
      </c>
      <c r="C17" s="154" t="s">
        <v>343</v>
      </c>
      <c r="D17" s="155">
        <v>1</v>
      </c>
      <c r="G17" s="110" t="str">
        <f t="shared" si="4"/>
        <v>General</v>
      </c>
      <c r="H17" s="154" t="str">
        <f t="shared" si="0"/>
        <v>General</v>
      </c>
      <c r="I17" s="154" t="str">
        <f t="shared" si="1"/>
        <v>General</v>
      </c>
      <c r="J17" s="154" t="str">
        <f t="shared" si="2"/>
        <v>General</v>
      </c>
      <c r="Q17" s="154" t="str">
        <f t="shared" si="3"/>
        <v>General</v>
      </c>
      <c r="R17" s="154" t="str">
        <f>VLOOKUP(C17,CHOOSE({2,1},$N$2:$N$7,$O$2:$O$7),2,0)</f>
        <v>General</v>
      </c>
    </row>
    <row r="18" spans="1:18">
      <c r="A18" s="154" t="s">
        <v>363</v>
      </c>
      <c r="B18" s="154" t="s">
        <v>345</v>
      </c>
      <c r="C18" s="154" t="s">
        <v>343</v>
      </c>
      <c r="D18" s="155">
        <v>1</v>
      </c>
      <c r="G18" s="110" t="str">
        <f t="shared" si="4"/>
        <v>General</v>
      </c>
      <c r="H18" s="154" t="str">
        <f t="shared" si="0"/>
        <v>General</v>
      </c>
      <c r="I18" s="154" t="str">
        <f t="shared" si="1"/>
        <v>General</v>
      </c>
      <c r="J18" s="154" t="str">
        <f t="shared" si="2"/>
        <v>General</v>
      </c>
      <c r="Q18" s="154" t="str">
        <f t="shared" si="3"/>
        <v>General</v>
      </c>
      <c r="R18" s="154" t="str">
        <f>VLOOKUP(C18,CHOOSE({2,1},$N$2:$N$7,$O$2:$O$7),2,0)</f>
        <v>General</v>
      </c>
    </row>
    <row r="19" spans="1:18">
      <c r="A19" s="154" t="s">
        <v>364</v>
      </c>
      <c r="B19" s="154" t="s">
        <v>338</v>
      </c>
      <c r="C19" s="154" t="s">
        <v>343</v>
      </c>
      <c r="D19" s="155">
        <v>2</v>
      </c>
      <c r="G19" s="110" t="str">
        <f t="shared" si="4"/>
        <v>General</v>
      </c>
      <c r="H19" s="154" t="str">
        <f t="shared" si="0"/>
        <v>General</v>
      </c>
      <c r="I19" s="154" t="str">
        <f t="shared" si="1"/>
        <v>General</v>
      </c>
      <c r="J19" s="154" t="str">
        <f t="shared" si="2"/>
        <v>General</v>
      </c>
      <c r="Q19" s="154" t="str">
        <f t="shared" si="3"/>
        <v>General</v>
      </c>
      <c r="R19" s="154" t="str">
        <f>VLOOKUP(C19,CHOOSE({2,1},$N$2:$N$7,$O$2:$O$7),2,0)</f>
        <v>General</v>
      </c>
    </row>
    <row r="20" spans="1:18">
      <c r="A20" s="154" t="s">
        <v>365</v>
      </c>
      <c r="B20" s="154" t="s">
        <v>342</v>
      </c>
      <c r="C20" s="154" t="s">
        <v>143</v>
      </c>
      <c r="D20" s="155">
        <v>5</v>
      </c>
      <c r="G20" s="110" t="str">
        <f t="shared" si="4"/>
        <v>Critico</v>
      </c>
      <c r="H20" s="154" t="str">
        <f t="shared" si="0"/>
        <v>Critico</v>
      </c>
      <c r="I20" s="154" t="str">
        <f t="shared" si="1"/>
        <v>Critico</v>
      </c>
      <c r="J20" s="154" t="str">
        <f t="shared" si="2"/>
        <v>Critico</v>
      </c>
      <c r="Q20" s="154" t="str">
        <f t="shared" si="3"/>
        <v>Critico</v>
      </c>
      <c r="R20" s="154" t="str">
        <f>VLOOKUP(C20,CHOOSE({2,1},$N$2:$N$7,$O$2:$O$7),2,0)</f>
        <v>Critico</v>
      </c>
    </row>
    <row r="21" spans="1:18">
      <c r="A21" s="154" t="s">
        <v>366</v>
      </c>
      <c r="B21" s="154" t="s">
        <v>342</v>
      </c>
      <c r="C21" s="154" t="s">
        <v>334</v>
      </c>
      <c r="D21" s="155">
        <v>8</v>
      </c>
      <c r="G21" s="110" t="str">
        <f t="shared" si="4"/>
        <v>Elemental</v>
      </c>
      <c r="H21" s="154" t="str">
        <f t="shared" si="0"/>
        <v>Elemental</v>
      </c>
      <c r="I21" s="154" t="str">
        <f t="shared" si="1"/>
        <v>Elemental</v>
      </c>
      <c r="J21" s="154" t="str">
        <f t="shared" si="2"/>
        <v>Elemental</v>
      </c>
      <c r="Q21" s="154" t="str">
        <f t="shared" si="3"/>
        <v>Elemental</v>
      </c>
      <c r="R21" s="154" t="str">
        <f>VLOOKUP(C21,CHOOSE({2,1},$N$2:$N$7,$O$2:$O$7),2,0)</f>
        <v>Elemental</v>
      </c>
    </row>
    <row r="22" spans="1:18">
      <c r="A22" s="154" t="s">
        <v>367</v>
      </c>
      <c r="B22" s="154" t="s">
        <v>338</v>
      </c>
      <c r="C22" s="156" t="s">
        <v>351</v>
      </c>
      <c r="D22" s="155">
        <v>9</v>
      </c>
      <c r="G22" s="115" t="str">
        <f t="shared" si="4"/>
        <v>Critico</v>
      </c>
      <c r="H22" s="119" t="str">
        <f t="shared" si="0"/>
        <v>YYYYYY</v>
      </c>
      <c r="I22" s="119" t="str">
        <f t="shared" si="1"/>
        <v>YYYYYY</v>
      </c>
      <c r="J22" s="154" t="str">
        <f t="shared" si="2"/>
        <v>YYYYYY</v>
      </c>
      <c r="Q22" s="154" t="str">
        <f t="shared" si="3"/>
        <v>YYYYYY</v>
      </c>
      <c r="R22" s="154" t="str">
        <f>VLOOKUP(C22,CHOOSE({2,1},$N$2:$N$7,$O$2:$O$7),2,0)</f>
        <v>YYYYYY</v>
      </c>
    </row>
    <row r="23" spans="1:18">
      <c r="A23" s="154" t="s">
        <v>368</v>
      </c>
      <c r="B23" s="154" t="s">
        <v>342</v>
      </c>
      <c r="C23" s="157" t="s">
        <v>369</v>
      </c>
      <c r="D23" s="155">
        <v>9</v>
      </c>
      <c r="G23" s="115" t="str">
        <f t="shared" si="4"/>
        <v>YYYYYY</v>
      </c>
      <c r="H23" s="119" t="e">
        <f t="shared" si="0"/>
        <v>#N/A</v>
      </c>
      <c r="I23" s="119" t="str">
        <f>IFERROR(VLOOKUP(C23,M:N,2,0),"ERROR TRACTAMENT")</f>
        <v>ERROR TRACTAMENT</v>
      </c>
      <c r="J23" s="154" t="e">
        <f t="shared" si="2"/>
        <v>#N/A</v>
      </c>
      <c r="Q23" s="154" t="e">
        <f t="shared" si="3"/>
        <v>#N/A</v>
      </c>
      <c r="R23" s="154" t="e">
        <f>VLOOKUP(C23,CHOOSE({2,1},$N$2:$N$7,$O$2:$O$7),2,0)</f>
        <v>#N/A</v>
      </c>
    </row>
    <row r="24" spans="1:18">
      <c r="A24" s="154" t="s">
        <v>370</v>
      </c>
      <c r="B24" s="154" t="s">
        <v>342</v>
      </c>
      <c r="C24" s="154" t="s">
        <v>339</v>
      </c>
      <c r="D24" s="155">
        <v>6</v>
      </c>
      <c r="G24" s="110" t="str">
        <f t="shared" si="4"/>
        <v>Especial</v>
      </c>
      <c r="H24" s="154" t="str">
        <f t="shared" si="0"/>
        <v>Especial</v>
      </c>
      <c r="I24" s="154" t="str">
        <f t="shared" ref="I24:I31" si="5">IFERROR(VLOOKUP(C24,M:N,2,0),"ERROR TRATADO")</f>
        <v>Especial</v>
      </c>
      <c r="J24" s="154" t="str">
        <f t="shared" si="2"/>
        <v>Especial</v>
      </c>
      <c r="Q24" s="154" t="str">
        <f t="shared" si="3"/>
        <v>Especial</v>
      </c>
      <c r="R24" s="154" t="str">
        <f>VLOOKUP(C24,CHOOSE({2,1},$N$2:$N$7,$O$2:$O$7),2,0)</f>
        <v>Especial</v>
      </c>
    </row>
    <row r="25" spans="1:18">
      <c r="A25" s="154" t="s">
        <v>371</v>
      </c>
      <c r="B25" s="154" t="s">
        <v>345</v>
      </c>
      <c r="C25" s="154" t="s">
        <v>334</v>
      </c>
      <c r="D25" s="155">
        <v>5</v>
      </c>
      <c r="G25" s="110" t="str">
        <f t="shared" si="4"/>
        <v>Elemental</v>
      </c>
      <c r="H25" s="154" t="str">
        <f t="shared" si="0"/>
        <v>Elemental</v>
      </c>
      <c r="I25" s="154" t="str">
        <f t="shared" si="5"/>
        <v>Elemental</v>
      </c>
      <c r="J25" s="154" t="str">
        <f t="shared" si="2"/>
        <v>Elemental</v>
      </c>
      <c r="Q25" s="154" t="str">
        <f t="shared" si="3"/>
        <v>Elemental</v>
      </c>
      <c r="R25" s="154" t="str">
        <f>VLOOKUP(C25,CHOOSE({2,1},$N$2:$N$7,$O$2:$O$7),2,0)</f>
        <v>Elemental</v>
      </c>
    </row>
    <row r="26" spans="1:18">
      <c r="A26" s="154" t="s">
        <v>372</v>
      </c>
      <c r="B26" s="154" t="s">
        <v>345</v>
      </c>
      <c r="C26" s="154" t="s">
        <v>334</v>
      </c>
      <c r="D26" s="155">
        <v>5</v>
      </c>
      <c r="G26" s="110" t="str">
        <f t="shared" si="4"/>
        <v>Elemental</v>
      </c>
      <c r="H26" s="154" t="str">
        <f t="shared" si="0"/>
        <v>Elemental</v>
      </c>
      <c r="I26" s="154" t="str">
        <f t="shared" si="5"/>
        <v>Elemental</v>
      </c>
      <c r="J26" s="154" t="str">
        <f t="shared" si="2"/>
        <v>Elemental</v>
      </c>
      <c r="Q26" s="154" t="str">
        <f t="shared" si="3"/>
        <v>Elemental</v>
      </c>
      <c r="R26" s="154" t="str">
        <f>VLOOKUP(C26,CHOOSE({2,1},$N$2:$N$7,$O$2:$O$7),2,0)</f>
        <v>Elemental</v>
      </c>
    </row>
    <row r="27" spans="1:18">
      <c r="A27" s="154" t="s">
        <v>373</v>
      </c>
      <c r="B27" s="154" t="s">
        <v>345</v>
      </c>
      <c r="C27" s="154" t="s">
        <v>334</v>
      </c>
      <c r="D27" s="155">
        <v>0</v>
      </c>
      <c r="G27" s="110" t="str">
        <f t="shared" si="4"/>
        <v>Elemental</v>
      </c>
      <c r="H27" s="154" t="str">
        <f t="shared" si="0"/>
        <v>Elemental</v>
      </c>
      <c r="I27" s="154" t="str">
        <f t="shared" si="5"/>
        <v>Elemental</v>
      </c>
      <c r="J27" s="154" t="str">
        <f t="shared" si="2"/>
        <v>Elemental</v>
      </c>
      <c r="Q27" s="154" t="str">
        <f t="shared" si="3"/>
        <v>Elemental</v>
      </c>
      <c r="R27" s="154" t="str">
        <f>VLOOKUP(C27,CHOOSE({2,1},$N$2:$N$7,$O$2:$O$7),2,0)</f>
        <v>Elemental</v>
      </c>
    </row>
    <row r="28" spans="1:18">
      <c r="A28" s="154" t="s">
        <v>374</v>
      </c>
      <c r="B28" s="154" t="s">
        <v>338</v>
      </c>
      <c r="C28" s="154" t="s">
        <v>334</v>
      </c>
      <c r="D28" s="155">
        <v>2</v>
      </c>
      <c r="G28" s="110" t="str">
        <f t="shared" si="4"/>
        <v>Elemental</v>
      </c>
      <c r="H28" s="154" t="str">
        <f t="shared" si="0"/>
        <v>Elemental</v>
      </c>
      <c r="I28" s="154" t="str">
        <f t="shared" si="5"/>
        <v>Elemental</v>
      </c>
      <c r="J28" s="154" t="str">
        <f t="shared" si="2"/>
        <v>Elemental</v>
      </c>
      <c r="Q28" s="154" t="str">
        <f t="shared" si="3"/>
        <v>Elemental</v>
      </c>
      <c r="R28" s="154" t="str">
        <f>VLOOKUP(C28,CHOOSE({2,1},$N$2:$N$7,$O$2:$O$7),2,0)</f>
        <v>Elemental</v>
      </c>
    </row>
    <row r="29" spans="1:18">
      <c r="A29" s="154" t="s">
        <v>375</v>
      </c>
      <c r="B29" s="154" t="s">
        <v>338</v>
      </c>
      <c r="C29" s="154" t="s">
        <v>339</v>
      </c>
      <c r="D29" s="155">
        <v>2</v>
      </c>
      <c r="G29" s="110" t="str">
        <f t="shared" si="4"/>
        <v>Especial</v>
      </c>
      <c r="H29" s="154" t="str">
        <f t="shared" si="0"/>
        <v>Especial</v>
      </c>
      <c r="I29" s="154" t="str">
        <f t="shared" si="5"/>
        <v>Especial</v>
      </c>
      <c r="J29" s="154" t="str">
        <f t="shared" si="2"/>
        <v>Especial</v>
      </c>
      <c r="Q29" s="154" t="str">
        <f t="shared" si="3"/>
        <v>Especial</v>
      </c>
      <c r="R29" s="154" t="str">
        <f>VLOOKUP(C29,CHOOSE({2,1},$N$2:$N$7,$O$2:$O$7),2,0)</f>
        <v>Especial</v>
      </c>
    </row>
    <row r="30" spans="1:18">
      <c r="A30" s="154" t="s">
        <v>376</v>
      </c>
      <c r="B30" s="154" t="s">
        <v>338</v>
      </c>
      <c r="C30" s="154" t="s">
        <v>339</v>
      </c>
      <c r="D30" s="155">
        <v>1</v>
      </c>
      <c r="G30" s="110" t="str">
        <f t="shared" si="4"/>
        <v>Especial</v>
      </c>
      <c r="H30" s="154" t="str">
        <f t="shared" si="0"/>
        <v>Especial</v>
      </c>
      <c r="I30" s="154" t="str">
        <f t="shared" si="5"/>
        <v>Especial</v>
      </c>
      <c r="J30" s="154" t="str">
        <f t="shared" si="2"/>
        <v>Especial</v>
      </c>
      <c r="Q30" s="154" t="str">
        <f t="shared" si="3"/>
        <v>Especial</v>
      </c>
      <c r="R30" s="154" t="str">
        <f>VLOOKUP(C30,CHOOSE({2,1},$N$2:$N$7,$O$2:$O$7),2,0)</f>
        <v>Especial</v>
      </c>
    </row>
    <row r="31" spans="1:18">
      <c r="A31" s="154" t="s">
        <v>377</v>
      </c>
      <c r="B31" s="154" t="s">
        <v>342</v>
      </c>
      <c r="C31" s="154" t="s">
        <v>339</v>
      </c>
      <c r="D31" s="155">
        <v>7</v>
      </c>
      <c r="G31" s="110" t="str">
        <f t="shared" si="4"/>
        <v>Especial</v>
      </c>
      <c r="H31" s="154" t="str">
        <f t="shared" si="0"/>
        <v>Especial</v>
      </c>
      <c r="I31" s="154" t="str">
        <f t="shared" si="5"/>
        <v>Especial</v>
      </c>
      <c r="J31" s="154" t="str">
        <f t="shared" si="2"/>
        <v>Especial</v>
      </c>
      <c r="Q31" s="154" t="str">
        <f t="shared" si="3"/>
        <v>Especial</v>
      </c>
      <c r="R31" s="154" t="str">
        <f>VLOOKUP(C31,CHOOSE({2,1},$N$2:$N$7,$O$2:$O$7),2,0)</f>
        <v>Especial</v>
      </c>
    </row>
    <row r="33" spans="1:14">
      <c r="A33" s="158" t="s">
        <v>378</v>
      </c>
      <c r="B33" s="158"/>
      <c r="C33" s="158"/>
      <c r="D33" s="158"/>
      <c r="G33" s="158" t="s">
        <v>379</v>
      </c>
      <c r="H33" s="158"/>
      <c r="I33" s="158"/>
      <c r="J33" s="158"/>
      <c r="M33" s="158" t="s">
        <v>380</v>
      </c>
      <c r="N33" s="158"/>
    </row>
  </sheetData>
  <mergeCells count="6">
    <mergeCell ref="A1:D1"/>
    <mergeCell ref="G1:J1"/>
    <mergeCell ref="Q1:R1"/>
    <mergeCell ref="A33:D33"/>
    <mergeCell ref="G33:J33"/>
    <mergeCell ref="M33:N33"/>
  </mergeCells>
  <conditionalFormatting sqref="G3:G31">
    <cfRule type="expression" dxfId="0" priority="1">
      <formula>G3&lt;&gt;H3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G46"/>
  <sheetViews>
    <sheetView workbookViewId="0">
      <selection activeCell="J28" sqref="J28"/>
    </sheetView>
  </sheetViews>
  <sheetFormatPr defaultColWidth="8.88671875" defaultRowHeight="14.4"/>
  <cols>
    <col min="4" max="4" width="15.5546875" bestFit="1" customWidth="1"/>
    <col min="5" max="5" width="20" bestFit="1" customWidth="1"/>
    <col min="6" max="6" width="11.21875" bestFit="1" customWidth="1"/>
    <col min="7" max="7" width="10.6640625" customWidth="1"/>
  </cols>
  <sheetData>
    <row r="2" spans="4:7" ht="23.4">
      <c r="D2" s="123" t="s">
        <v>21</v>
      </c>
      <c r="E2" s="123"/>
      <c r="F2" s="123"/>
      <c r="G2" s="123"/>
    </row>
    <row r="3" spans="4:7" ht="18">
      <c r="D3" s="13" t="s">
        <v>25</v>
      </c>
      <c r="E3" s="13" t="s">
        <v>22</v>
      </c>
      <c r="F3" s="13" t="s">
        <v>23</v>
      </c>
      <c r="G3" s="13" t="s">
        <v>24</v>
      </c>
    </row>
    <row r="4" spans="4:7">
      <c r="D4" s="1" t="s">
        <v>62</v>
      </c>
      <c r="E4" s="1" t="s">
        <v>63</v>
      </c>
      <c r="F4" s="12">
        <v>44296</v>
      </c>
      <c r="G4" s="15">
        <f t="shared" ref="G4:G45" si="0">(F4)/$F$46</f>
        <v>5.7713026224535408E-3</v>
      </c>
    </row>
    <row r="5" spans="4:7">
      <c r="D5" s="1" t="s">
        <v>40</v>
      </c>
      <c r="E5" s="1" t="s">
        <v>41</v>
      </c>
      <c r="F5" s="12">
        <v>141339</v>
      </c>
      <c r="G5" s="15">
        <f t="shared" si="0"/>
        <v>1.8414984227807501E-2</v>
      </c>
    </row>
    <row r="6" spans="4:7">
      <c r="D6" s="1" t="s">
        <v>64</v>
      </c>
      <c r="E6" s="1" t="s">
        <v>65</v>
      </c>
      <c r="F6" s="12">
        <v>108411</v>
      </c>
      <c r="G6" s="15">
        <f t="shared" si="0"/>
        <v>1.4124812366868585E-2</v>
      </c>
    </row>
    <row r="7" spans="4:7">
      <c r="D7" s="1" t="s">
        <v>87</v>
      </c>
      <c r="E7" s="1" t="s">
        <v>88</v>
      </c>
      <c r="F7" s="12">
        <v>20177</v>
      </c>
      <c r="G7" s="15">
        <f t="shared" si="0"/>
        <v>2.6288507543174348E-3</v>
      </c>
    </row>
    <row r="8" spans="4:7">
      <c r="D8" s="1" t="s">
        <v>26</v>
      </c>
      <c r="E8" s="1" t="s">
        <v>89</v>
      </c>
      <c r="F8" s="12">
        <v>3802</v>
      </c>
      <c r="G8" s="15">
        <f t="shared" si="0"/>
        <v>4.9536058719903291E-4</v>
      </c>
    </row>
    <row r="9" spans="4:7">
      <c r="D9" s="1" t="s">
        <v>90</v>
      </c>
      <c r="E9" s="1" t="s">
        <v>75</v>
      </c>
      <c r="F9" s="12">
        <v>120738</v>
      </c>
      <c r="G9" s="15">
        <f t="shared" si="0"/>
        <v>1.5730890735727733E-2</v>
      </c>
    </row>
    <row r="10" spans="4:7">
      <c r="D10" s="1" t="s">
        <v>91</v>
      </c>
      <c r="E10" s="1" t="s">
        <v>92</v>
      </c>
      <c r="F10" s="12">
        <v>10093</v>
      </c>
      <c r="G10" s="15">
        <f t="shared" si="0"/>
        <v>1.3150116798000631E-3</v>
      </c>
    </row>
    <row r="11" spans="4:7">
      <c r="D11" s="1" t="s">
        <v>79</v>
      </c>
      <c r="E11" s="1" t="s">
        <v>80</v>
      </c>
      <c r="F11" s="12">
        <v>178885</v>
      </c>
      <c r="G11" s="15">
        <f t="shared" si="0"/>
        <v>2.3306832888242771E-2</v>
      </c>
    </row>
    <row r="12" spans="4:7">
      <c r="D12" s="1" t="s">
        <v>51</v>
      </c>
      <c r="E12" s="1" t="s">
        <v>52</v>
      </c>
      <c r="F12" s="12">
        <v>190973</v>
      </c>
      <c r="G12" s="15">
        <f t="shared" si="0"/>
        <v>2.4881772072372677E-2</v>
      </c>
    </row>
    <row r="13" spans="4:7">
      <c r="D13" s="1" t="s">
        <v>53</v>
      </c>
      <c r="E13" s="1" t="s">
        <v>54</v>
      </c>
      <c r="F13" s="12">
        <v>77596</v>
      </c>
      <c r="G13" s="15">
        <f t="shared" si="0"/>
        <v>1.0109942168410352E-2</v>
      </c>
    </row>
    <row r="14" spans="4:7">
      <c r="D14" s="1" t="s">
        <v>93</v>
      </c>
      <c r="E14" s="1" t="s">
        <v>94</v>
      </c>
      <c r="F14" s="12">
        <v>134359</v>
      </c>
      <c r="G14" s="15">
        <f t="shared" si="0"/>
        <v>1.7505563686342679E-2</v>
      </c>
    </row>
    <row r="15" spans="4:7">
      <c r="D15" s="1" t="s">
        <v>46</v>
      </c>
      <c r="E15" s="1" t="s">
        <v>95</v>
      </c>
      <c r="F15" s="12">
        <v>825963</v>
      </c>
      <c r="G15" s="15">
        <f t="shared" si="0"/>
        <v>0.10761428634525903</v>
      </c>
    </row>
    <row r="16" spans="4:7">
      <c r="D16" s="1" t="s">
        <v>48</v>
      </c>
      <c r="E16" s="1" t="s">
        <v>96</v>
      </c>
      <c r="F16" s="12">
        <v>104991</v>
      </c>
      <c r="G16" s="15">
        <f t="shared" si="0"/>
        <v>1.3679222359445993E-2</v>
      </c>
    </row>
    <row r="17" spans="4:7">
      <c r="D17" s="1" t="s">
        <v>44</v>
      </c>
      <c r="E17" s="1" t="s">
        <v>45</v>
      </c>
      <c r="F17" s="12">
        <v>2278437</v>
      </c>
      <c r="G17" s="15">
        <f t="shared" si="0"/>
        <v>0.29685636249763364</v>
      </c>
    </row>
    <row r="18" spans="4:7">
      <c r="D18" s="1" t="s">
        <v>33</v>
      </c>
      <c r="E18" s="1" t="s">
        <v>34</v>
      </c>
      <c r="F18" s="12">
        <v>39446</v>
      </c>
      <c r="G18" s="15">
        <f t="shared" si="0"/>
        <v>5.1393986645589303E-3</v>
      </c>
    </row>
    <row r="19" spans="4:7">
      <c r="D19" s="1" t="s">
        <v>31</v>
      </c>
      <c r="E19" s="1" t="s">
        <v>32</v>
      </c>
      <c r="F19" s="12">
        <v>18192</v>
      </c>
      <c r="G19" s="15">
        <f t="shared" si="0"/>
        <v>2.3702261447461357E-3</v>
      </c>
    </row>
    <row r="20" spans="4:7">
      <c r="D20" s="1" t="s">
        <v>77</v>
      </c>
      <c r="E20" s="1" t="s">
        <v>78</v>
      </c>
      <c r="F20" s="12">
        <v>20042</v>
      </c>
      <c r="G20" s="15">
        <f t="shared" si="0"/>
        <v>2.6112616750770695E-3</v>
      </c>
    </row>
    <row r="21" spans="4:7">
      <c r="D21" s="1" t="s">
        <v>97</v>
      </c>
      <c r="E21" s="1" t="s">
        <v>47</v>
      </c>
      <c r="F21" s="12">
        <v>150887</v>
      </c>
      <c r="G21" s="15">
        <f t="shared" si="0"/>
        <v>1.9658988143266828E-2</v>
      </c>
    </row>
    <row r="22" spans="4:7">
      <c r="D22" s="1" t="s">
        <v>76</v>
      </c>
      <c r="E22" s="1" t="s">
        <v>98</v>
      </c>
      <c r="F22" s="12">
        <v>18833</v>
      </c>
      <c r="G22" s="15">
        <f t="shared" si="0"/>
        <v>2.4537416987689079E-3</v>
      </c>
    </row>
    <row r="23" spans="4:7">
      <c r="D23" s="1" t="s">
        <v>99</v>
      </c>
      <c r="E23" s="1" t="s">
        <v>39</v>
      </c>
      <c r="F23" s="12">
        <v>57590</v>
      </c>
      <c r="G23" s="15">
        <f t="shared" si="0"/>
        <v>7.5033709144640467E-3</v>
      </c>
    </row>
    <row r="24" spans="4:7">
      <c r="D24" s="1" t="s">
        <v>57</v>
      </c>
      <c r="E24" s="1" t="s">
        <v>58</v>
      </c>
      <c r="F24" s="12">
        <v>193908</v>
      </c>
      <c r="G24" s="15">
        <f t="shared" si="0"/>
        <v>2.5264171684005809E-2</v>
      </c>
    </row>
    <row r="25" spans="4:7">
      <c r="D25" s="1" t="s">
        <v>42</v>
      </c>
      <c r="E25" s="1" t="s">
        <v>43</v>
      </c>
      <c r="F25" s="12">
        <v>452690</v>
      </c>
      <c r="G25" s="15">
        <f t="shared" si="0"/>
        <v>5.8980742824600266E-2</v>
      </c>
    </row>
    <row r="26" spans="4:7">
      <c r="D26" s="1" t="s">
        <v>100</v>
      </c>
      <c r="E26" s="1" t="s">
        <v>101</v>
      </c>
      <c r="F26" s="12">
        <v>13603</v>
      </c>
      <c r="G26" s="15">
        <f t="shared" si="0"/>
        <v>1.7723277400495648E-3</v>
      </c>
    </row>
    <row r="27" spans="4:7">
      <c r="D27" s="1" t="s">
        <v>102</v>
      </c>
      <c r="E27" s="1" t="s">
        <v>55</v>
      </c>
      <c r="F27" s="12">
        <v>67436</v>
      </c>
      <c r="G27" s="15">
        <f t="shared" si="0"/>
        <v>8.7862010937280344E-3</v>
      </c>
    </row>
    <row r="28" spans="4:7">
      <c r="D28" s="1" t="s">
        <v>66</v>
      </c>
      <c r="E28" s="1" t="s">
        <v>67</v>
      </c>
      <c r="F28" s="12">
        <v>38770</v>
      </c>
      <c r="G28" s="15">
        <f t="shared" si="0"/>
        <v>5.0513229788812482E-3</v>
      </c>
    </row>
    <row r="29" spans="4:7">
      <c r="D29" s="1" t="s">
        <v>81</v>
      </c>
      <c r="E29" s="1" t="s">
        <v>82</v>
      </c>
      <c r="F29" s="12">
        <v>160821</v>
      </c>
      <c r="G29" s="15">
        <f t="shared" si="0"/>
        <v>2.0953283796406017E-2</v>
      </c>
    </row>
    <row r="30" spans="4:7">
      <c r="D30" s="1" t="s">
        <v>29</v>
      </c>
      <c r="E30" s="1" t="s">
        <v>30</v>
      </c>
      <c r="F30" s="12">
        <v>13080</v>
      </c>
      <c r="G30" s="15">
        <f t="shared" si="0"/>
        <v>1.7041863441776305E-3</v>
      </c>
    </row>
    <row r="31" spans="4:7">
      <c r="D31" s="1" t="s">
        <v>27</v>
      </c>
      <c r="E31" s="1" t="s">
        <v>28</v>
      </c>
      <c r="F31" s="12">
        <v>6932</v>
      </c>
      <c r="G31" s="15">
        <f t="shared" si="0"/>
        <v>9.0316664662380231E-4</v>
      </c>
    </row>
    <row r="32" spans="4:7">
      <c r="D32" s="1" t="s">
        <v>103</v>
      </c>
      <c r="E32" s="1" t="s">
        <v>70</v>
      </c>
      <c r="F32" s="12">
        <v>36693</v>
      </c>
      <c r="G32" s="15">
        <f t="shared" si="0"/>
        <v>4.7807117375313294E-3</v>
      </c>
    </row>
    <row r="33" spans="4:7">
      <c r="D33" s="1" t="s">
        <v>104</v>
      </c>
      <c r="E33" s="1" t="s">
        <v>56</v>
      </c>
      <c r="F33" s="12">
        <v>32293</v>
      </c>
      <c r="G33" s="15">
        <f t="shared" si="0"/>
        <v>4.2074380437712704E-3</v>
      </c>
    </row>
    <row r="34" spans="4:7">
      <c r="D34" s="1" t="s">
        <v>85</v>
      </c>
      <c r="E34" s="1" t="s">
        <v>86</v>
      </c>
      <c r="F34" s="12">
        <v>9245</v>
      </c>
      <c r="G34" s="15">
        <f t="shared" si="0"/>
        <v>1.204526204275397E-3</v>
      </c>
    </row>
    <row r="35" spans="4:7">
      <c r="D35" s="1" t="s">
        <v>105</v>
      </c>
      <c r="E35" s="1" t="s">
        <v>106</v>
      </c>
      <c r="F35" s="12">
        <v>21865</v>
      </c>
      <c r="G35" s="15">
        <f t="shared" si="0"/>
        <v>2.8487793895599304E-3</v>
      </c>
    </row>
    <row r="36" spans="4:7">
      <c r="D36" s="1" t="s">
        <v>37</v>
      </c>
      <c r="E36" s="1" t="s">
        <v>38</v>
      </c>
      <c r="F36" s="12">
        <v>25087</v>
      </c>
      <c r="G36" s="15">
        <f t="shared" si="0"/>
        <v>3.2685720807633192E-3</v>
      </c>
    </row>
    <row r="37" spans="4:7">
      <c r="D37" s="1" t="s">
        <v>73</v>
      </c>
      <c r="E37" s="1" t="s">
        <v>74</v>
      </c>
      <c r="F37" s="12">
        <v>23052</v>
      </c>
      <c r="G37" s="15">
        <f t="shared" si="0"/>
        <v>3.003432997399292E-3</v>
      </c>
    </row>
    <row r="38" spans="4:7">
      <c r="D38" s="1" t="s">
        <v>68</v>
      </c>
      <c r="E38" s="1" t="s">
        <v>69</v>
      </c>
      <c r="F38" s="12">
        <v>209818</v>
      </c>
      <c r="G38" s="15">
        <f t="shared" si="0"/>
        <v>2.7337077244851838E-2</v>
      </c>
    </row>
    <row r="39" spans="4:7">
      <c r="D39" s="1" t="s">
        <v>107</v>
      </c>
      <c r="E39" s="1" t="s">
        <v>108</v>
      </c>
      <c r="F39" s="12">
        <v>171617</v>
      </c>
      <c r="G39" s="15">
        <f t="shared" si="0"/>
        <v>2.2359888977731834E-2</v>
      </c>
    </row>
    <row r="40" spans="4:7">
      <c r="D40" s="1" t="s">
        <v>35</v>
      </c>
      <c r="E40" s="1" t="s">
        <v>36</v>
      </c>
      <c r="F40" s="12">
        <v>13469</v>
      </c>
      <c r="G40" s="15">
        <f t="shared" si="0"/>
        <v>1.7548689502850539E-3</v>
      </c>
    </row>
    <row r="41" spans="4:7">
      <c r="D41" s="1" t="s">
        <v>49</v>
      </c>
      <c r="E41" s="1" t="s">
        <v>50</v>
      </c>
      <c r="F41" s="12">
        <v>256730</v>
      </c>
      <c r="G41" s="15">
        <f t="shared" si="0"/>
        <v>3.3449217136140907E-2</v>
      </c>
    </row>
    <row r="42" spans="4:7">
      <c r="D42" s="1" t="s">
        <v>83</v>
      </c>
      <c r="E42" s="1" t="s">
        <v>84</v>
      </c>
      <c r="F42" s="12">
        <v>11490</v>
      </c>
      <c r="G42" s="15">
        <f t="shared" si="0"/>
        <v>1.4970260775688817E-3</v>
      </c>
    </row>
    <row r="43" spans="4:7">
      <c r="D43" s="1" t="s">
        <v>71</v>
      </c>
      <c r="E43" s="1" t="s">
        <v>72</v>
      </c>
      <c r="F43" s="12">
        <v>36693</v>
      </c>
      <c r="G43" s="15">
        <f t="shared" si="0"/>
        <v>4.7807117375313294E-3</v>
      </c>
    </row>
    <row r="44" spans="4:7">
      <c r="D44" s="1" t="s">
        <v>61</v>
      </c>
      <c r="E44" s="1" t="s">
        <v>109</v>
      </c>
      <c r="F44" s="12">
        <v>925237</v>
      </c>
      <c r="G44" s="15">
        <f t="shared" si="0"/>
        <v>0.12054864377124451</v>
      </c>
    </row>
    <row r="45" spans="4:7">
      <c r="D45" s="1" t="s">
        <v>59</v>
      </c>
      <c r="E45" s="1" t="s">
        <v>60</v>
      </c>
      <c r="F45" s="12">
        <v>409638</v>
      </c>
      <c r="G45" s="15">
        <f t="shared" si="0"/>
        <v>5.3371520310109798E-2</v>
      </c>
    </row>
    <row r="46" spans="4:7">
      <c r="D46" s="124" t="s">
        <v>17</v>
      </c>
      <c r="E46" s="124"/>
      <c r="F46" s="14">
        <f>SUM(F4:F45)</f>
        <v>7675217</v>
      </c>
      <c r="G46" s="15">
        <f>SUM(G4:G45)</f>
        <v>1.0000000000000002</v>
      </c>
    </row>
  </sheetData>
  <mergeCells count="2">
    <mergeCell ref="D2:G2"/>
    <mergeCell ref="D46:E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22"/>
  <sheetViews>
    <sheetView workbookViewId="0">
      <selection activeCell="J17" sqref="J17"/>
    </sheetView>
  </sheetViews>
  <sheetFormatPr defaultColWidth="8.88671875" defaultRowHeight="14.4"/>
  <cols>
    <col min="3" max="3" width="12.33203125" customWidth="1"/>
    <col min="4" max="4" width="9.109375" bestFit="1" customWidth="1"/>
    <col min="5" max="5" width="26.5546875" bestFit="1" customWidth="1"/>
  </cols>
  <sheetData>
    <row r="1" spans="3:5" ht="15" thickBot="1">
      <c r="C1" s="25" t="s">
        <v>110</v>
      </c>
      <c r="D1" s="26" t="s">
        <v>111</v>
      </c>
      <c r="E1" s="27" t="s">
        <v>112</v>
      </c>
    </row>
    <row r="2" spans="3:5">
      <c r="C2" s="22" t="s">
        <v>115</v>
      </c>
      <c r="D2" s="23">
        <v>21123</v>
      </c>
      <c r="E2" s="24" t="s">
        <v>127</v>
      </c>
    </row>
    <row r="3" spans="3:5">
      <c r="C3" s="16" t="s">
        <v>115</v>
      </c>
      <c r="D3" s="17">
        <v>21529</v>
      </c>
      <c r="E3" s="18" t="s">
        <v>132</v>
      </c>
    </row>
    <row r="4" spans="3:5">
      <c r="C4" s="16" t="s">
        <v>115</v>
      </c>
      <c r="D4" s="17">
        <v>21594</v>
      </c>
      <c r="E4" s="18" t="s">
        <v>134</v>
      </c>
    </row>
    <row r="5" spans="3:5">
      <c r="C5" s="16" t="s">
        <v>115</v>
      </c>
      <c r="D5" s="17">
        <v>21751</v>
      </c>
      <c r="E5" s="18" t="s">
        <v>125</v>
      </c>
    </row>
    <row r="6" spans="3:5">
      <c r="C6" s="16" t="s">
        <v>115</v>
      </c>
      <c r="D6" s="17">
        <v>22065</v>
      </c>
      <c r="E6" s="18" t="s">
        <v>131</v>
      </c>
    </row>
    <row r="7" spans="3:5">
      <c r="C7" s="16" t="s">
        <v>115</v>
      </c>
      <c r="D7" s="17">
        <v>22379</v>
      </c>
      <c r="E7" s="18" t="s">
        <v>121</v>
      </c>
    </row>
    <row r="8" spans="3:5">
      <c r="C8" s="16" t="s">
        <v>113</v>
      </c>
      <c r="D8" s="17">
        <v>21058</v>
      </c>
      <c r="E8" s="18" t="s">
        <v>136</v>
      </c>
    </row>
    <row r="9" spans="3:5">
      <c r="C9" s="16" t="s">
        <v>113</v>
      </c>
      <c r="D9" s="17">
        <v>21437</v>
      </c>
      <c r="E9" s="18" t="s">
        <v>126</v>
      </c>
    </row>
    <row r="10" spans="3:5">
      <c r="C10" s="16" t="s">
        <v>113</v>
      </c>
      <c r="D10" s="17">
        <v>21908</v>
      </c>
      <c r="E10" s="18" t="s">
        <v>124</v>
      </c>
    </row>
    <row r="11" spans="3:5">
      <c r="C11" s="16" t="s">
        <v>113</v>
      </c>
      <c r="D11" s="17">
        <v>22314</v>
      </c>
      <c r="E11" s="18" t="s">
        <v>118</v>
      </c>
    </row>
    <row r="12" spans="3:5">
      <c r="C12" s="16" t="s">
        <v>114</v>
      </c>
      <c r="D12" s="17">
        <v>21280</v>
      </c>
      <c r="E12" s="18" t="s">
        <v>137</v>
      </c>
    </row>
    <row r="13" spans="3:5">
      <c r="C13" s="16" t="s">
        <v>114</v>
      </c>
      <c r="D13" s="17">
        <v>22536</v>
      </c>
      <c r="E13" s="18" t="s">
        <v>120</v>
      </c>
    </row>
    <row r="14" spans="3:5">
      <c r="C14" s="16" t="s">
        <v>117</v>
      </c>
      <c r="D14" s="17">
        <v>20744</v>
      </c>
      <c r="E14" s="18" t="s">
        <v>128</v>
      </c>
    </row>
    <row r="15" spans="3:5">
      <c r="C15" s="16" t="s">
        <v>117</v>
      </c>
      <c r="D15" s="17">
        <v>21215</v>
      </c>
      <c r="E15" s="18" t="s">
        <v>135</v>
      </c>
    </row>
    <row r="16" spans="3:5">
      <c r="C16" s="16" t="s">
        <v>117</v>
      </c>
      <c r="D16" s="17">
        <v>21686</v>
      </c>
      <c r="E16" s="18" t="s">
        <v>123</v>
      </c>
    </row>
    <row r="17" spans="3:5">
      <c r="C17" s="16" t="s">
        <v>117</v>
      </c>
      <c r="D17" s="17">
        <v>22000</v>
      </c>
      <c r="E17" s="18" t="s">
        <v>122</v>
      </c>
    </row>
    <row r="18" spans="3:5">
      <c r="C18" s="16" t="s">
        <v>116</v>
      </c>
      <c r="D18" s="17">
        <v>20901</v>
      </c>
      <c r="E18" s="18" t="s">
        <v>138</v>
      </c>
    </row>
    <row r="19" spans="3:5">
      <c r="C19" s="16" t="s">
        <v>116</v>
      </c>
      <c r="D19" s="17">
        <v>21372</v>
      </c>
      <c r="E19" s="18" t="s">
        <v>133</v>
      </c>
    </row>
    <row r="20" spans="3:5">
      <c r="C20" s="16" t="s">
        <v>116</v>
      </c>
      <c r="D20" s="17">
        <v>21843</v>
      </c>
      <c r="E20" s="18" t="s">
        <v>119</v>
      </c>
    </row>
    <row r="21" spans="3:5">
      <c r="C21" s="16" t="s">
        <v>116</v>
      </c>
      <c r="D21" s="17">
        <v>22157</v>
      </c>
      <c r="E21" s="18" t="s">
        <v>129</v>
      </c>
    </row>
    <row r="22" spans="3:5" ht="15" thickBot="1">
      <c r="C22" s="19" t="s">
        <v>116</v>
      </c>
      <c r="D22" s="20">
        <v>22222</v>
      </c>
      <c r="E22" s="21" t="s">
        <v>130</v>
      </c>
    </row>
  </sheetData>
  <sortState xmlns:xlrd2="http://schemas.microsoft.com/office/spreadsheetml/2017/richdata2" ref="C2:E22">
    <sortCondition ref="C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opLeftCell="A4" workbookViewId="0">
      <selection activeCell="D34" sqref="D34"/>
    </sheetView>
  </sheetViews>
  <sheetFormatPr defaultColWidth="11.5546875" defaultRowHeight="14.4"/>
  <cols>
    <col min="1" max="1" width="20.109375" style="58" bestFit="1" customWidth="1"/>
    <col min="2" max="2" width="12.109375" style="58" bestFit="1" customWidth="1"/>
    <col min="3" max="3" width="8" style="58" bestFit="1" customWidth="1"/>
    <col min="4" max="4" width="4.77734375" style="58" bestFit="1" customWidth="1"/>
    <col min="5" max="5" width="12.109375" style="58" bestFit="1" customWidth="1"/>
    <col min="6" max="6" width="9.21875" style="58" bestFit="1" customWidth="1"/>
    <col min="7" max="7" width="4.77734375" style="58" bestFit="1" customWidth="1"/>
    <col min="8" max="8" width="9.44140625" style="58" bestFit="1" customWidth="1"/>
    <col min="9" max="16384" width="11.5546875" style="58"/>
  </cols>
  <sheetData>
    <row r="1" spans="1:8">
      <c r="A1" s="28" t="s">
        <v>139</v>
      </c>
      <c r="B1" s="29" t="s">
        <v>141</v>
      </c>
      <c r="C1" s="29" t="s">
        <v>140</v>
      </c>
      <c r="D1" s="29" t="s">
        <v>110</v>
      </c>
      <c r="E1" s="29" t="s">
        <v>159</v>
      </c>
      <c r="F1" s="30" t="s">
        <v>160</v>
      </c>
    </row>
    <row r="2" spans="1:8">
      <c r="A2" s="59" t="s">
        <v>128</v>
      </c>
      <c r="B2" s="60">
        <v>18</v>
      </c>
      <c r="C2" s="60" t="s">
        <v>143</v>
      </c>
      <c r="D2" s="60">
        <v>1</v>
      </c>
      <c r="E2" s="60">
        <v>15</v>
      </c>
      <c r="F2" s="61" t="s">
        <v>144</v>
      </c>
    </row>
    <row r="3" spans="1:8">
      <c r="A3" s="59" t="s">
        <v>138</v>
      </c>
      <c r="B3" s="60">
        <v>22</v>
      </c>
      <c r="C3" s="60" t="s">
        <v>143</v>
      </c>
      <c r="D3" s="60">
        <v>2</v>
      </c>
      <c r="E3" s="60">
        <v>17</v>
      </c>
      <c r="F3" s="61" t="s">
        <v>145</v>
      </c>
    </row>
    <row r="4" spans="1:8">
      <c r="A4" s="59" t="s">
        <v>136</v>
      </c>
      <c r="B4" s="60">
        <v>35</v>
      </c>
      <c r="C4" s="60" t="s">
        <v>143</v>
      </c>
      <c r="D4" s="60">
        <v>3</v>
      </c>
      <c r="E4" s="60">
        <v>22</v>
      </c>
      <c r="F4" s="61" t="s">
        <v>145</v>
      </c>
    </row>
    <row r="5" spans="1:8">
      <c r="A5" s="59" t="s">
        <v>127</v>
      </c>
      <c r="B5" s="60">
        <v>18</v>
      </c>
      <c r="C5" s="60" t="s">
        <v>143</v>
      </c>
      <c r="D5" s="60">
        <v>2</v>
      </c>
      <c r="E5" s="60">
        <v>10</v>
      </c>
      <c r="F5" s="61" t="s">
        <v>144</v>
      </c>
    </row>
    <row r="6" spans="1:8">
      <c r="A6" s="59" t="s">
        <v>135</v>
      </c>
      <c r="B6" s="60">
        <v>19</v>
      </c>
      <c r="C6" s="60" t="s">
        <v>142</v>
      </c>
      <c r="D6" s="60">
        <v>1</v>
      </c>
      <c r="E6" s="60">
        <v>15</v>
      </c>
      <c r="F6" s="61" t="s">
        <v>145</v>
      </c>
    </row>
    <row r="7" spans="1:8">
      <c r="A7" s="59" t="s">
        <v>137</v>
      </c>
      <c r="B7" s="60">
        <v>25</v>
      </c>
      <c r="C7" s="60" t="s">
        <v>142</v>
      </c>
      <c r="D7" s="60">
        <v>3</v>
      </c>
      <c r="E7" s="60">
        <v>23</v>
      </c>
      <c r="F7" s="61" t="s">
        <v>144</v>
      </c>
    </row>
    <row r="8" spans="1:8">
      <c r="A8" s="59" t="s">
        <v>133</v>
      </c>
      <c r="B8" s="60">
        <v>23</v>
      </c>
      <c r="C8" s="60" t="s">
        <v>143</v>
      </c>
      <c r="D8" s="60">
        <v>1</v>
      </c>
      <c r="E8" s="60">
        <v>20</v>
      </c>
      <c r="F8" s="61" t="s">
        <v>144</v>
      </c>
    </row>
    <row r="9" spans="1:8">
      <c r="A9" s="59" t="s">
        <v>126</v>
      </c>
      <c r="B9" s="60">
        <v>22</v>
      </c>
      <c r="C9" s="60" t="s">
        <v>142</v>
      </c>
      <c r="D9" s="60">
        <v>3</v>
      </c>
      <c r="E9" s="60">
        <v>14</v>
      </c>
      <c r="F9" s="61" t="s">
        <v>145</v>
      </c>
    </row>
    <row r="10" spans="1:8" ht="15" thickBot="1">
      <c r="A10" s="62" t="s">
        <v>132</v>
      </c>
      <c r="B10" s="63">
        <v>24</v>
      </c>
      <c r="C10" s="63" t="s">
        <v>142</v>
      </c>
      <c r="D10" s="63">
        <v>2</v>
      </c>
      <c r="E10" s="63">
        <v>16</v>
      </c>
      <c r="F10" s="64" t="s">
        <v>145</v>
      </c>
    </row>
    <row r="11" spans="1:8">
      <c r="A11" s="59"/>
      <c r="B11" s="65"/>
      <c r="C11" s="65"/>
      <c r="D11" s="65"/>
      <c r="E11" s="65"/>
      <c r="F11" s="66"/>
    </row>
    <row r="12" spans="1:8">
      <c r="A12" s="59"/>
      <c r="B12" s="67" t="s">
        <v>141</v>
      </c>
      <c r="C12" s="67" t="s">
        <v>140</v>
      </c>
      <c r="D12" s="67" t="s">
        <v>110</v>
      </c>
      <c r="E12" s="67" t="s">
        <v>159</v>
      </c>
      <c r="F12" s="68" t="s">
        <v>160</v>
      </c>
      <c r="G12" s="67" t="s">
        <v>141</v>
      </c>
      <c r="H12" s="69" t="s">
        <v>159</v>
      </c>
    </row>
    <row r="13" spans="1:8">
      <c r="A13" s="59"/>
      <c r="B13" s="60">
        <v>18</v>
      </c>
      <c r="C13" s="60" t="s">
        <v>142</v>
      </c>
      <c r="D13" s="60">
        <v>3</v>
      </c>
      <c r="E13" s="60">
        <v>15</v>
      </c>
      <c r="F13" s="61" t="s">
        <v>145</v>
      </c>
      <c r="G13" s="60" t="s">
        <v>162</v>
      </c>
      <c r="H13" s="70" t="s">
        <v>161</v>
      </c>
    </row>
    <row r="14" spans="1:8">
      <c r="A14" s="59"/>
      <c r="B14" s="70"/>
      <c r="C14" s="65"/>
      <c r="D14" s="65"/>
      <c r="E14" s="70"/>
      <c r="F14" s="66"/>
    </row>
    <row r="15" spans="1:8">
      <c r="A15" s="71" t="s">
        <v>146</v>
      </c>
      <c r="B15" s="65"/>
      <c r="C15" s="65"/>
      <c r="D15" s="65"/>
      <c r="E15" s="65"/>
      <c r="F15" s="66"/>
    </row>
    <row r="16" spans="1:8">
      <c r="A16" s="71" t="s">
        <v>147</v>
      </c>
      <c r="B16" s="65"/>
      <c r="C16" s="65"/>
      <c r="D16" s="65"/>
      <c r="E16" s="65"/>
      <c r="F16" s="66"/>
    </row>
    <row r="17" spans="1:6">
      <c r="A17" s="71" t="s">
        <v>148</v>
      </c>
      <c r="B17" s="65"/>
      <c r="C17" s="65"/>
      <c r="D17" s="65"/>
      <c r="E17" s="65"/>
      <c r="F17" s="66"/>
    </row>
    <row r="18" spans="1:6">
      <c r="A18" s="71" t="s">
        <v>149</v>
      </c>
      <c r="B18" s="65"/>
      <c r="C18" s="65"/>
      <c r="D18" s="65"/>
      <c r="E18" s="65"/>
      <c r="F18" s="66"/>
    </row>
    <row r="19" spans="1:6">
      <c r="A19" s="71" t="s">
        <v>150</v>
      </c>
      <c r="B19" s="65"/>
      <c r="C19" s="65"/>
      <c r="D19" s="65"/>
      <c r="E19" s="65"/>
      <c r="F19" s="66"/>
    </row>
    <row r="20" spans="1:6">
      <c r="A20" s="71" t="s">
        <v>151</v>
      </c>
      <c r="B20" s="65"/>
      <c r="C20" s="65"/>
      <c r="D20" s="65"/>
      <c r="E20" s="65"/>
      <c r="F20" s="66"/>
    </row>
    <row r="21" spans="1:6">
      <c r="A21" s="71" t="s">
        <v>152</v>
      </c>
      <c r="B21" s="65"/>
      <c r="C21" s="65"/>
      <c r="D21" s="65"/>
      <c r="E21" s="65"/>
      <c r="F21" s="66"/>
    </row>
    <row r="22" spans="1:6">
      <c r="A22" s="71" t="s">
        <v>153</v>
      </c>
      <c r="B22" s="65"/>
      <c r="C22" s="65"/>
      <c r="D22" s="65"/>
      <c r="E22" s="65"/>
      <c r="F22" s="66"/>
    </row>
    <row r="23" spans="1:6">
      <c r="A23" s="71" t="s">
        <v>154</v>
      </c>
      <c r="B23" s="65"/>
      <c r="C23" s="65"/>
      <c r="D23" s="65"/>
      <c r="E23" s="65"/>
      <c r="F23" s="66"/>
    </row>
    <row r="24" spans="1:6">
      <c r="A24" s="71" t="s">
        <v>155</v>
      </c>
      <c r="B24" s="65"/>
      <c r="C24" s="65"/>
      <c r="D24" s="65"/>
      <c r="E24" s="65"/>
      <c r="F24" s="66"/>
    </row>
    <row r="25" spans="1:6">
      <c r="A25" s="71" t="s">
        <v>156</v>
      </c>
      <c r="B25" s="65"/>
      <c r="C25" s="65"/>
      <c r="D25" s="65"/>
      <c r="E25" s="65"/>
      <c r="F25" s="66"/>
    </row>
    <row r="26" spans="1:6">
      <c r="A26" s="71" t="s">
        <v>157</v>
      </c>
      <c r="B26" s="65"/>
      <c r="C26" s="65"/>
      <c r="D26" s="65"/>
      <c r="E26" s="65"/>
      <c r="F26" s="66"/>
    </row>
    <row r="27" spans="1:6" ht="15" thickBot="1">
      <c r="A27" s="72" t="s">
        <v>158</v>
      </c>
      <c r="B27" s="73"/>
      <c r="C27" s="73"/>
      <c r="D27" s="73"/>
      <c r="E27" s="73"/>
      <c r="F27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workbookViewId="0">
      <selection activeCell="C36" sqref="C36"/>
    </sheetView>
  </sheetViews>
  <sheetFormatPr defaultColWidth="8.88671875" defaultRowHeight="14.4"/>
  <cols>
    <col min="1" max="1" width="17.88671875" customWidth="1"/>
    <col min="3" max="3" width="23.109375" customWidth="1"/>
  </cols>
  <sheetData>
    <row r="1" spans="1:5" ht="15" thickBot="1">
      <c r="A1" s="25" t="s">
        <v>110</v>
      </c>
      <c r="B1" s="26" t="s">
        <v>111</v>
      </c>
      <c r="C1" s="26" t="s">
        <v>112</v>
      </c>
      <c r="D1" s="26" t="s">
        <v>218</v>
      </c>
      <c r="E1" s="27" t="s">
        <v>219</v>
      </c>
    </row>
    <row r="2" spans="1:5">
      <c r="A2" s="22" t="s">
        <v>117</v>
      </c>
      <c r="B2" s="23">
        <v>20744</v>
      </c>
      <c r="C2" s="23" t="s">
        <v>128</v>
      </c>
      <c r="D2" s="88">
        <v>10.5</v>
      </c>
      <c r="E2" s="24"/>
    </row>
    <row r="3" spans="1:5">
      <c r="A3" s="16" t="s">
        <v>116</v>
      </c>
      <c r="B3" s="17">
        <v>20901</v>
      </c>
      <c r="C3" s="17" t="s">
        <v>138</v>
      </c>
      <c r="D3" s="86">
        <f>IF(D2*2*0.7-3&gt;15,(D2*2*0.7-3-7),(D2*2*0.7-3))</f>
        <v>11.7</v>
      </c>
      <c r="E3" s="18"/>
    </row>
    <row r="4" spans="1:5">
      <c r="A4" s="16" t="s">
        <v>113</v>
      </c>
      <c r="B4" s="17">
        <v>21058</v>
      </c>
      <c r="C4" s="17" t="s">
        <v>136</v>
      </c>
      <c r="D4" s="86">
        <f t="shared" ref="D4:D22" si="0">IF(D3*2*0.7-3&gt;15,(D3*2*0.7-3-7),(D3*2*0.7-3))</f>
        <v>13.379999999999999</v>
      </c>
      <c r="E4" s="18"/>
    </row>
    <row r="5" spans="1:5">
      <c r="A5" s="16" t="s">
        <v>115</v>
      </c>
      <c r="B5" s="17">
        <v>21123</v>
      </c>
      <c r="C5" s="17" t="s">
        <v>127</v>
      </c>
      <c r="D5" s="86">
        <f t="shared" si="0"/>
        <v>8.7319999999999958</v>
      </c>
      <c r="E5" s="18"/>
    </row>
    <row r="6" spans="1:5">
      <c r="A6" s="16" t="s">
        <v>117</v>
      </c>
      <c r="B6" s="17">
        <v>21215</v>
      </c>
      <c r="C6" s="17" t="s">
        <v>135</v>
      </c>
      <c r="D6" s="86">
        <f t="shared" si="0"/>
        <v>9.224799999999993</v>
      </c>
      <c r="E6" s="18"/>
    </row>
    <row r="7" spans="1:5">
      <c r="A7" s="16" t="s">
        <v>114</v>
      </c>
      <c r="B7" s="17">
        <v>21280</v>
      </c>
      <c r="C7" s="17" t="s">
        <v>137</v>
      </c>
      <c r="D7" s="86">
        <f t="shared" si="0"/>
        <v>9.9147199999999902</v>
      </c>
      <c r="E7" s="18"/>
    </row>
    <row r="8" spans="1:5">
      <c r="A8" s="16" t="s">
        <v>116</v>
      </c>
      <c r="B8" s="17">
        <v>21372</v>
      </c>
      <c r="C8" s="17" t="s">
        <v>133</v>
      </c>
      <c r="D8" s="86">
        <f t="shared" si="0"/>
        <v>10.880607999999986</v>
      </c>
      <c r="E8" s="18"/>
    </row>
    <row r="9" spans="1:5">
      <c r="A9" s="16" t="s">
        <v>113</v>
      </c>
      <c r="B9" s="17">
        <v>21437</v>
      </c>
      <c r="C9" s="17" t="s">
        <v>126</v>
      </c>
      <c r="D9" s="86">
        <f t="shared" si="0"/>
        <v>12.232851199999979</v>
      </c>
      <c r="E9" s="18"/>
    </row>
    <row r="10" spans="1:5">
      <c r="A10" s="16" t="s">
        <v>115</v>
      </c>
      <c r="B10" s="17">
        <v>21529</v>
      </c>
      <c r="C10" s="17" t="s">
        <v>132</v>
      </c>
      <c r="D10" s="86">
        <f t="shared" si="0"/>
        <v>14.12599167999997</v>
      </c>
      <c r="E10" s="18"/>
    </row>
    <row r="11" spans="1:5">
      <c r="A11" s="16" t="s">
        <v>115</v>
      </c>
      <c r="B11" s="17">
        <v>21594</v>
      </c>
      <c r="C11" s="17" t="s">
        <v>134</v>
      </c>
      <c r="D11" s="86">
        <f t="shared" si="0"/>
        <v>9.7763883519999553</v>
      </c>
      <c r="E11" s="18"/>
    </row>
    <row r="12" spans="1:5">
      <c r="A12" s="16" t="s">
        <v>117</v>
      </c>
      <c r="B12" s="17">
        <v>21686</v>
      </c>
      <c r="C12" s="17" t="s">
        <v>123</v>
      </c>
      <c r="D12" s="86">
        <f t="shared" si="0"/>
        <v>10.686943692799936</v>
      </c>
      <c r="E12" s="18"/>
    </row>
    <row r="13" spans="1:5">
      <c r="A13" s="16" t="s">
        <v>115</v>
      </c>
      <c r="B13" s="17">
        <v>21751</v>
      </c>
      <c r="C13" s="17" t="s">
        <v>125</v>
      </c>
      <c r="D13" s="86">
        <f t="shared" si="0"/>
        <v>11.96172116991991</v>
      </c>
      <c r="E13" s="18"/>
    </row>
    <row r="14" spans="1:5">
      <c r="A14" s="16" t="s">
        <v>116</v>
      </c>
      <c r="B14" s="17">
        <v>21843</v>
      </c>
      <c r="C14" s="17" t="s">
        <v>119</v>
      </c>
      <c r="D14" s="86">
        <f t="shared" si="0"/>
        <v>13.746409637887872</v>
      </c>
      <c r="E14" s="18"/>
    </row>
    <row r="15" spans="1:5">
      <c r="A15" s="16" t="s">
        <v>113</v>
      </c>
      <c r="B15" s="17">
        <v>21908</v>
      </c>
      <c r="C15" s="17" t="s">
        <v>124</v>
      </c>
      <c r="D15" s="86">
        <f t="shared" si="0"/>
        <v>9.2449734930430196</v>
      </c>
      <c r="E15" s="18"/>
    </row>
    <row r="16" spans="1:5">
      <c r="A16" s="16" t="s">
        <v>117</v>
      </c>
      <c r="B16" s="17">
        <v>22000</v>
      </c>
      <c r="C16" s="17" t="s">
        <v>122</v>
      </c>
      <c r="D16" s="86">
        <f t="shared" si="0"/>
        <v>9.9429628902602261</v>
      </c>
      <c r="E16" s="18"/>
    </row>
    <row r="17" spans="1:5">
      <c r="A17" s="16" t="s">
        <v>115</v>
      </c>
      <c r="B17" s="17">
        <v>22065</v>
      </c>
      <c r="C17" s="17" t="s">
        <v>131</v>
      </c>
      <c r="D17" s="86">
        <f t="shared" si="0"/>
        <v>10.920148046364316</v>
      </c>
      <c r="E17" s="18"/>
    </row>
    <row r="18" spans="1:5">
      <c r="A18" s="16" t="s">
        <v>116</v>
      </c>
      <c r="B18" s="17">
        <v>22157</v>
      </c>
      <c r="C18" s="17" t="s">
        <v>129</v>
      </c>
      <c r="D18" s="86">
        <f t="shared" si="0"/>
        <v>12.288207264910042</v>
      </c>
      <c r="E18" s="18"/>
    </row>
    <row r="19" spans="1:5">
      <c r="A19" s="16" t="s">
        <v>116</v>
      </c>
      <c r="B19" s="17">
        <v>22222</v>
      </c>
      <c r="C19" s="17" t="s">
        <v>130</v>
      </c>
      <c r="D19" s="86">
        <f t="shared" si="0"/>
        <v>14.203490170874058</v>
      </c>
      <c r="E19" s="18"/>
    </row>
    <row r="20" spans="1:5">
      <c r="A20" s="16" t="s">
        <v>113</v>
      </c>
      <c r="B20" s="17">
        <v>22314</v>
      </c>
      <c r="C20" s="17" t="s">
        <v>118</v>
      </c>
      <c r="D20" s="86">
        <f t="shared" si="0"/>
        <v>9.8848862392236789</v>
      </c>
      <c r="E20" s="18"/>
    </row>
    <row r="21" spans="1:5">
      <c r="A21" s="16" t="s">
        <v>115</v>
      </c>
      <c r="B21" s="17">
        <v>22379</v>
      </c>
      <c r="C21" s="17" t="s">
        <v>121</v>
      </c>
      <c r="D21" s="86">
        <f t="shared" si="0"/>
        <v>10.83884073491315</v>
      </c>
      <c r="E21" s="18"/>
    </row>
    <row r="22" spans="1:5" ht="15" thickBot="1">
      <c r="A22" s="19" t="s">
        <v>114</v>
      </c>
      <c r="B22" s="20">
        <v>22536</v>
      </c>
      <c r="C22" s="20" t="s">
        <v>120</v>
      </c>
      <c r="D22" s="87">
        <f t="shared" si="0"/>
        <v>12.174377028878409</v>
      </c>
      <c r="E22" s="21"/>
    </row>
  </sheetData>
  <sortState xmlns:xlrd2="http://schemas.microsoft.com/office/spreadsheetml/2017/richdata2" ref="A2:C22">
    <sortCondition ref="B2:B2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"/>
  <sheetViews>
    <sheetView topLeftCell="A7" workbookViewId="0">
      <selection activeCell="D26" sqref="D26"/>
    </sheetView>
  </sheetViews>
  <sheetFormatPr defaultColWidth="8.88671875" defaultRowHeight="14.4"/>
  <cols>
    <col min="1" max="1" width="9" bestFit="1" customWidth="1"/>
    <col min="2" max="2" width="24.77734375" bestFit="1" customWidth="1"/>
    <col min="3" max="3" width="5.88671875" bestFit="1" customWidth="1"/>
    <col min="4" max="4" width="12.5546875" customWidth="1"/>
  </cols>
  <sheetData>
    <row r="1" spans="1:4" ht="15" thickBot="1">
      <c r="A1" s="26" t="s">
        <v>111</v>
      </c>
      <c r="B1" s="26" t="s">
        <v>112</v>
      </c>
      <c r="C1" s="26" t="s">
        <v>218</v>
      </c>
      <c r="D1" s="27" t="s">
        <v>220</v>
      </c>
    </row>
    <row r="2" spans="1:4">
      <c r="A2" s="23">
        <v>20744</v>
      </c>
      <c r="B2" s="23" t="s">
        <v>128</v>
      </c>
      <c r="C2" s="88">
        <v>10.5</v>
      </c>
      <c r="D2" s="24"/>
    </row>
    <row r="3" spans="1:4">
      <c r="A3" s="17">
        <v>20901</v>
      </c>
      <c r="B3" s="17" t="s">
        <v>138</v>
      </c>
      <c r="C3" s="86">
        <f>IF(C2*2*0.7-3&gt;15,(C2*2*0.7-3-7),(C2*2*0.7-3))</f>
        <v>11.7</v>
      </c>
      <c r="D3" s="24"/>
    </row>
    <row r="4" spans="1:4">
      <c r="A4" s="17">
        <v>21058</v>
      </c>
      <c r="B4" s="17" t="s">
        <v>136</v>
      </c>
      <c r="C4" s="86">
        <f t="shared" ref="C4:C22" si="0">IF(C3*2*0.7-3&gt;15,(C3*2*0.7-3-7),(C3*2*0.7-3))</f>
        <v>13.379999999999999</v>
      </c>
      <c r="D4" s="24"/>
    </row>
    <row r="5" spans="1:4">
      <c r="A5" s="17">
        <v>21123</v>
      </c>
      <c r="B5" s="17" t="s">
        <v>127</v>
      </c>
      <c r="C5" s="86">
        <f t="shared" si="0"/>
        <v>8.7319999999999958</v>
      </c>
      <c r="D5" s="24"/>
    </row>
    <row r="6" spans="1:4">
      <c r="A6" s="17">
        <v>21215</v>
      </c>
      <c r="B6" s="17" t="s">
        <v>135</v>
      </c>
      <c r="C6" s="86">
        <f t="shared" si="0"/>
        <v>9.224799999999993</v>
      </c>
      <c r="D6" s="24"/>
    </row>
    <row r="7" spans="1:4">
      <c r="A7" s="17">
        <v>21280</v>
      </c>
      <c r="B7" s="17" t="s">
        <v>137</v>
      </c>
      <c r="C7" s="86">
        <f t="shared" si="0"/>
        <v>9.9147199999999902</v>
      </c>
      <c r="D7" s="24"/>
    </row>
    <row r="8" spans="1:4">
      <c r="A8" s="17">
        <v>21372</v>
      </c>
      <c r="B8" s="17" t="s">
        <v>133</v>
      </c>
      <c r="C8" s="86">
        <f t="shared" si="0"/>
        <v>10.880607999999986</v>
      </c>
      <c r="D8" s="24"/>
    </row>
    <row r="9" spans="1:4">
      <c r="A9" s="17">
        <v>21437</v>
      </c>
      <c r="B9" s="17" t="s">
        <v>126</v>
      </c>
      <c r="C9" s="86">
        <f t="shared" si="0"/>
        <v>12.232851199999979</v>
      </c>
      <c r="D9" s="24"/>
    </row>
    <row r="10" spans="1:4">
      <c r="A10" s="17">
        <v>21529</v>
      </c>
      <c r="B10" s="17" t="s">
        <v>132</v>
      </c>
      <c r="C10" s="86">
        <f t="shared" si="0"/>
        <v>14.12599167999997</v>
      </c>
      <c r="D10" s="24"/>
    </row>
    <row r="11" spans="1:4">
      <c r="A11" s="17">
        <v>21594</v>
      </c>
      <c r="B11" s="17" t="s">
        <v>134</v>
      </c>
      <c r="C11" s="86">
        <f t="shared" si="0"/>
        <v>9.7763883519999553</v>
      </c>
      <c r="D11" s="24"/>
    </row>
    <row r="12" spans="1:4">
      <c r="A12" s="17">
        <v>21686</v>
      </c>
      <c r="B12" s="17" t="s">
        <v>123</v>
      </c>
      <c r="C12" s="86">
        <f t="shared" si="0"/>
        <v>10.686943692799936</v>
      </c>
      <c r="D12" s="24"/>
    </row>
    <row r="13" spans="1:4">
      <c r="A13" s="17">
        <v>21751</v>
      </c>
      <c r="B13" s="17" t="s">
        <v>125</v>
      </c>
      <c r="C13" s="86">
        <f t="shared" si="0"/>
        <v>11.96172116991991</v>
      </c>
      <c r="D13" s="24"/>
    </row>
    <row r="14" spans="1:4">
      <c r="A14" s="17">
        <v>21843</v>
      </c>
      <c r="B14" s="17" t="s">
        <v>119</v>
      </c>
      <c r="C14" s="86">
        <f t="shared" si="0"/>
        <v>13.746409637887872</v>
      </c>
      <c r="D14" s="24"/>
    </row>
    <row r="15" spans="1:4">
      <c r="A15" s="17">
        <v>21908</v>
      </c>
      <c r="B15" s="17" t="s">
        <v>124</v>
      </c>
      <c r="C15" s="86">
        <f t="shared" si="0"/>
        <v>9.2449734930430196</v>
      </c>
      <c r="D15" s="24"/>
    </row>
    <row r="16" spans="1:4">
      <c r="A16" s="17">
        <v>22000</v>
      </c>
      <c r="B16" s="17" t="s">
        <v>122</v>
      </c>
      <c r="C16" s="86">
        <f t="shared" si="0"/>
        <v>9.9429628902602261</v>
      </c>
      <c r="D16" s="24"/>
    </row>
    <row r="17" spans="1:4">
      <c r="A17" s="17">
        <v>22065</v>
      </c>
      <c r="B17" s="17" t="s">
        <v>131</v>
      </c>
      <c r="C17" s="86">
        <f t="shared" si="0"/>
        <v>10.920148046364316</v>
      </c>
      <c r="D17" s="24"/>
    </row>
    <row r="18" spans="1:4">
      <c r="A18" s="17">
        <v>22157</v>
      </c>
      <c r="B18" s="17" t="s">
        <v>129</v>
      </c>
      <c r="C18" s="86">
        <f t="shared" si="0"/>
        <v>12.288207264910042</v>
      </c>
      <c r="D18" s="24"/>
    </row>
    <row r="19" spans="1:4">
      <c r="A19" s="17">
        <v>22222</v>
      </c>
      <c r="B19" s="17" t="s">
        <v>130</v>
      </c>
      <c r="C19" s="86">
        <f t="shared" si="0"/>
        <v>14.203490170874058</v>
      </c>
      <c r="D19" s="24"/>
    </row>
    <row r="20" spans="1:4">
      <c r="A20" s="17">
        <v>22314</v>
      </c>
      <c r="B20" s="17" t="s">
        <v>118</v>
      </c>
      <c r="C20" s="86">
        <f t="shared" si="0"/>
        <v>9.8848862392236789</v>
      </c>
      <c r="D20" s="24"/>
    </row>
    <row r="21" spans="1:4">
      <c r="A21" s="17">
        <v>22379</v>
      </c>
      <c r="B21" s="17" t="s">
        <v>121</v>
      </c>
      <c r="C21" s="86">
        <f t="shared" si="0"/>
        <v>10.83884073491315</v>
      </c>
      <c r="D21" s="24"/>
    </row>
    <row r="22" spans="1:4" ht="15" thickBot="1">
      <c r="A22" s="20">
        <v>22536</v>
      </c>
      <c r="B22" s="20" t="s">
        <v>120</v>
      </c>
      <c r="C22" s="87">
        <f t="shared" si="0"/>
        <v>12.174377028878409</v>
      </c>
      <c r="D22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workbookViewId="0">
      <selection activeCell="F13" sqref="F13"/>
    </sheetView>
  </sheetViews>
  <sheetFormatPr defaultColWidth="8.88671875" defaultRowHeight="14.4"/>
  <cols>
    <col min="1" max="2" width="6.88671875" bestFit="1" customWidth="1"/>
    <col min="3" max="3" width="3.21875" customWidth="1"/>
  </cols>
  <sheetData>
    <row r="1" spans="1:5">
      <c r="A1" t="s">
        <v>221</v>
      </c>
      <c r="B1" s="76">
        <v>12.5</v>
      </c>
    </row>
    <row r="2" spans="1:5">
      <c r="A2" t="s">
        <v>222</v>
      </c>
      <c r="B2" s="76">
        <v>23.4</v>
      </c>
    </row>
    <row r="3" spans="1:5">
      <c r="A3" t="s">
        <v>223</v>
      </c>
      <c r="B3" s="76">
        <v>6.02</v>
      </c>
      <c r="D3" s="89" t="s">
        <v>225</v>
      </c>
      <c r="E3" s="90"/>
    </row>
    <row r="4" spans="1:5">
      <c r="A4" t="s">
        <v>224</v>
      </c>
      <c r="B4" s="76">
        <v>7</v>
      </c>
      <c r="D4" s="89" t="s">
        <v>221</v>
      </c>
      <c r="E4" s="90"/>
    </row>
    <row r="5" spans="1:5">
      <c r="A5" s="1" t="s">
        <v>223</v>
      </c>
      <c r="B5" s="76">
        <v>14.77</v>
      </c>
      <c r="D5" s="89" t="s">
        <v>222</v>
      </c>
      <c r="E5" s="90"/>
    </row>
    <row r="6" spans="1:5">
      <c r="A6" s="1" t="s">
        <v>222</v>
      </c>
      <c r="B6" s="76">
        <v>8.32</v>
      </c>
      <c r="D6" s="89" t="s">
        <v>223</v>
      </c>
      <c r="E6" s="90"/>
    </row>
    <row r="7" spans="1:5">
      <c r="A7" s="1" t="s">
        <v>223</v>
      </c>
      <c r="B7" s="76">
        <v>21.2</v>
      </c>
      <c r="D7" s="89" t="s">
        <v>224</v>
      </c>
      <c r="E7" s="90"/>
    </row>
    <row r="8" spans="1:5">
      <c r="A8" s="1" t="s">
        <v>221</v>
      </c>
      <c r="B8" s="76">
        <v>13.58</v>
      </c>
    </row>
    <row r="9" spans="1:5">
      <c r="A9" s="1" t="s">
        <v>224</v>
      </c>
      <c r="B9" s="76">
        <v>17.55</v>
      </c>
    </row>
    <row r="10" spans="1:5">
      <c r="A10" s="1" t="s">
        <v>221</v>
      </c>
      <c r="B10" s="76">
        <v>18.010000000000002</v>
      </c>
    </row>
    <row r="11" spans="1:5">
      <c r="A11" s="1" t="s">
        <v>224</v>
      </c>
      <c r="B11" s="76">
        <v>11.2</v>
      </c>
    </row>
    <row r="12" spans="1:5">
      <c r="A12" s="1" t="s">
        <v>222</v>
      </c>
      <c r="B12" s="76">
        <v>15.33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N8"/>
  <sheetViews>
    <sheetView workbookViewId="0">
      <selection activeCell="P13" sqref="P13"/>
    </sheetView>
  </sheetViews>
  <sheetFormatPr defaultColWidth="8.88671875" defaultRowHeight="14.4"/>
  <cols>
    <col min="3" max="3" width="10.5546875" bestFit="1" customWidth="1"/>
    <col min="10" max="10" width="10.5546875" bestFit="1" customWidth="1"/>
    <col min="14" max="14" width="11.21875" customWidth="1"/>
  </cols>
  <sheetData>
    <row r="1" spans="3:14">
      <c r="C1" s="107" t="s">
        <v>310</v>
      </c>
      <c r="E1" s="107" t="s">
        <v>311</v>
      </c>
      <c r="G1" s="107" t="s">
        <v>312</v>
      </c>
      <c r="I1" s="125" t="s">
        <v>313</v>
      </c>
      <c r="J1" s="125"/>
      <c r="L1" s="108" t="s">
        <v>314</v>
      </c>
      <c r="N1" s="108"/>
    </row>
    <row r="3" spans="3:14">
      <c r="C3" s="91">
        <f ca="1">TODAY()</f>
        <v>44104</v>
      </c>
      <c r="E3">
        <f>_xlfn.DAYS("02/07/2020","02/06/2020")</f>
        <v>30</v>
      </c>
      <c r="G3" s="1">
        <f>WEEKNUM("31/12/2020")</f>
        <v>53</v>
      </c>
      <c r="I3">
        <f>NETWORKDAYS("01/07/2020","30/07/2020")</f>
        <v>22</v>
      </c>
      <c r="L3" t="str">
        <f>TEXT(J5,"AAAA-MM-DD")</f>
        <v>2020-07-02</v>
      </c>
      <c r="N3" s="109"/>
    </row>
    <row r="4" spans="3:14">
      <c r="C4" s="91">
        <f ca="1">TODAY()+2</f>
        <v>44106</v>
      </c>
      <c r="G4">
        <f>WEEKNUM("01/01/2021")</f>
        <v>1</v>
      </c>
      <c r="I4">
        <f>NETWORKDAYS("01/07/2020","30/07/2020","02/07/2020")</f>
        <v>21</v>
      </c>
      <c r="L4" t="str">
        <f>TEXT(J6,"MM")</f>
        <v>07</v>
      </c>
      <c r="N4" s="109"/>
    </row>
    <row r="5" spans="3:14">
      <c r="C5" s="91">
        <f ca="1">TODAY()-2</f>
        <v>44102</v>
      </c>
      <c r="I5">
        <f>NETWORKDAYS("01/07/2020","30/07/2020",J5:J7)</f>
        <v>19</v>
      </c>
      <c r="J5" s="91">
        <v>44014</v>
      </c>
    </row>
    <row r="6" spans="3:14">
      <c r="G6" s="1">
        <f>_xlfn.ISOWEEKNUM("31/12/2020")</f>
        <v>53</v>
      </c>
      <c r="J6" s="91">
        <v>44035</v>
      </c>
    </row>
    <row r="7" spans="3:14">
      <c r="G7">
        <f>_xlfn.ISOWEEKNUM("01/01/2021")</f>
        <v>53</v>
      </c>
      <c r="J7" s="91">
        <v>44034</v>
      </c>
    </row>
    <row r="8" spans="3:14">
      <c r="N8" s="91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workbookViewId="0">
      <selection activeCell="C8" sqref="C8"/>
    </sheetView>
  </sheetViews>
  <sheetFormatPr defaultColWidth="8.88671875" defaultRowHeight="14.4"/>
  <cols>
    <col min="1" max="1" width="5.21875" bestFit="1" customWidth="1"/>
    <col min="2" max="2" width="10.88671875" bestFit="1" customWidth="1"/>
    <col min="3" max="3" width="7.33203125" bestFit="1" customWidth="1"/>
    <col min="4" max="4" width="5.88671875" bestFit="1" customWidth="1"/>
  </cols>
  <sheetData>
    <row r="1" spans="1:4">
      <c r="A1" s="126" t="s">
        <v>166</v>
      </c>
      <c r="B1" s="127"/>
      <c r="C1" s="127"/>
      <c r="D1" s="128"/>
    </row>
    <row r="2" spans="1:4">
      <c r="A2" s="129"/>
      <c r="B2" s="130"/>
      <c r="C2" s="130"/>
      <c r="D2" s="131"/>
    </row>
    <row r="3" spans="1:4" ht="15" thickBot="1">
      <c r="A3" s="38" t="s">
        <v>163</v>
      </c>
      <c r="B3" s="39" t="s">
        <v>164</v>
      </c>
      <c r="C3" s="39" t="s">
        <v>165</v>
      </c>
      <c r="D3" s="40" t="s">
        <v>183</v>
      </c>
    </row>
    <row r="4" spans="1:4">
      <c r="A4" s="57">
        <v>1</v>
      </c>
      <c r="B4" s="36" t="s">
        <v>167</v>
      </c>
      <c r="C4" s="36" t="s">
        <v>179</v>
      </c>
      <c r="D4" s="37">
        <v>1.5</v>
      </c>
    </row>
    <row r="5" spans="1:4">
      <c r="A5" s="57">
        <v>2</v>
      </c>
      <c r="B5" s="32" t="s">
        <v>168</v>
      </c>
      <c r="C5" s="32" t="s">
        <v>179</v>
      </c>
      <c r="D5" s="33">
        <v>0.75</v>
      </c>
    </row>
    <row r="6" spans="1:4">
      <c r="A6" s="57">
        <v>3</v>
      </c>
      <c r="B6" s="32" t="s">
        <v>174</v>
      </c>
      <c r="C6" s="32" t="s">
        <v>180</v>
      </c>
      <c r="D6" s="33">
        <v>1</v>
      </c>
    </row>
    <row r="7" spans="1:4">
      <c r="A7" s="57">
        <v>4</v>
      </c>
      <c r="B7" s="32" t="s">
        <v>169</v>
      </c>
      <c r="C7" s="32" t="s">
        <v>179</v>
      </c>
      <c r="D7" s="33">
        <v>1.23</v>
      </c>
    </row>
    <row r="8" spans="1:4">
      <c r="A8" s="57">
        <v>5</v>
      </c>
      <c r="B8" s="32" t="s">
        <v>170</v>
      </c>
      <c r="C8" s="32" t="s">
        <v>180</v>
      </c>
      <c r="D8" s="33">
        <v>2.5</v>
      </c>
    </row>
    <row r="9" spans="1:4">
      <c r="A9" s="57">
        <v>6</v>
      </c>
      <c r="B9" s="32" t="s">
        <v>171</v>
      </c>
      <c r="C9" s="32" t="s">
        <v>180</v>
      </c>
      <c r="D9" s="33">
        <v>1.8</v>
      </c>
    </row>
    <row r="10" spans="1:4">
      <c r="A10" s="57">
        <v>7</v>
      </c>
      <c r="B10" s="32" t="s">
        <v>175</v>
      </c>
      <c r="C10" s="32" t="s">
        <v>181</v>
      </c>
      <c r="D10" s="33">
        <v>3.25</v>
      </c>
    </row>
    <row r="11" spans="1:4">
      <c r="A11" s="57">
        <v>8</v>
      </c>
      <c r="B11" s="32" t="s">
        <v>172</v>
      </c>
      <c r="C11" s="32" t="s">
        <v>181</v>
      </c>
      <c r="D11" s="33">
        <v>1.5</v>
      </c>
    </row>
    <row r="12" spans="1:4">
      <c r="A12" s="57">
        <v>9</v>
      </c>
      <c r="B12" s="32" t="s">
        <v>176</v>
      </c>
      <c r="C12" s="32" t="s">
        <v>179</v>
      </c>
      <c r="D12" s="33">
        <v>2.85</v>
      </c>
    </row>
    <row r="13" spans="1:4">
      <c r="A13" s="57">
        <v>10</v>
      </c>
      <c r="B13" s="32" t="s">
        <v>177</v>
      </c>
      <c r="C13" s="32" t="s">
        <v>182</v>
      </c>
      <c r="D13" s="33">
        <v>2</v>
      </c>
    </row>
    <row r="14" spans="1:4">
      <c r="A14" s="57">
        <v>11</v>
      </c>
      <c r="B14" s="32" t="s">
        <v>173</v>
      </c>
      <c r="C14" s="32" t="s">
        <v>182</v>
      </c>
      <c r="D14" s="33">
        <v>1.45</v>
      </c>
    </row>
    <row r="15" spans="1:4" ht="15" thickBot="1">
      <c r="A15" s="57">
        <v>12</v>
      </c>
      <c r="B15" s="34" t="s">
        <v>178</v>
      </c>
      <c r="C15" s="34" t="s">
        <v>180</v>
      </c>
      <c r="D15" s="35">
        <v>3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19</vt:i4>
      </vt:variant>
    </vt:vector>
  </HeadingPairs>
  <TitlesOfParts>
    <vt:vector size="19" baseType="lpstr">
      <vt:lpstr>Esquemes Automàtics</vt:lpstr>
      <vt:lpstr>Esquemes MANUALS</vt:lpstr>
      <vt:lpstr>Subtotals</vt:lpstr>
      <vt:lpstr>Funcions matemàtiques</vt:lpstr>
      <vt:lpstr>Funció SI</vt:lpstr>
      <vt:lpstr>Funció SI niada</vt:lpstr>
      <vt:lpstr>Sumar SI + TEXT</vt:lpstr>
      <vt:lpstr>Funcions Dates +</vt:lpstr>
      <vt:lpstr>Stock</vt:lpstr>
      <vt:lpstr>Factura</vt:lpstr>
      <vt:lpstr>Funcions Cerca-Control</vt:lpstr>
      <vt:lpstr>Llibres</vt:lpstr>
      <vt:lpstr>Preu</vt:lpstr>
      <vt:lpstr>Escenaris</vt:lpstr>
      <vt:lpstr>Taula Dades</vt:lpstr>
      <vt:lpstr>Taules dinamiques</vt:lpstr>
      <vt:lpstr>Gràfics dinàmics</vt:lpstr>
      <vt:lpstr>Taules dinamiques 2</vt:lpstr>
      <vt:lpstr>Varis BUSCARV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Cabús</dc:creator>
  <cp:lastModifiedBy>Jordi Cabús</cp:lastModifiedBy>
  <dcterms:created xsi:type="dcterms:W3CDTF">2020-05-29T07:28:16Z</dcterms:created>
  <dcterms:modified xsi:type="dcterms:W3CDTF">2020-09-30T10:49:48Z</dcterms:modified>
</cp:coreProperties>
</file>